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12월 계약정보공개(2021.12..)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101" i="6" l="1"/>
  <c r="K101" i="6" s="1"/>
  <c r="H102" i="6"/>
  <c r="H103" i="6"/>
  <c r="H104" i="6"/>
  <c r="H105" i="6"/>
  <c r="H106" i="6"/>
  <c r="H107" i="6"/>
  <c r="K107" i="6" s="1"/>
  <c r="H108" i="6"/>
  <c r="H109" i="6"/>
  <c r="K109" i="6" s="1"/>
  <c r="H110" i="6"/>
  <c r="K110" i="6" s="1"/>
  <c r="H111" i="6"/>
  <c r="H112" i="6"/>
  <c r="H113" i="6"/>
  <c r="K113" i="6" s="1"/>
  <c r="H114" i="6"/>
  <c r="K114" i="6" s="1"/>
  <c r="H115" i="6"/>
  <c r="K115" i="6" s="1"/>
  <c r="H116" i="6"/>
  <c r="H117" i="6"/>
  <c r="K117" i="6" s="1"/>
  <c r="H118" i="6"/>
  <c r="K118" i="6" s="1"/>
  <c r="M22" i="6" l="1"/>
  <c r="M18" i="6"/>
  <c r="F71" i="6"/>
  <c r="F61" i="6"/>
  <c r="F36" i="6"/>
  <c r="F29" i="6"/>
  <c r="F22" i="6"/>
  <c r="F18" i="6"/>
  <c r="F15" i="6"/>
  <c r="F13" i="6"/>
  <c r="F11" i="6"/>
  <c r="F10" i="6"/>
  <c r="F9" i="6"/>
  <c r="F8" i="6"/>
  <c r="F7" i="6"/>
  <c r="F5" i="6"/>
  <c r="F4" i="6"/>
  <c r="H6" i="4" l="1"/>
  <c r="H91" i="6" l="1"/>
  <c r="K91" i="6" s="1"/>
  <c r="H92" i="6"/>
  <c r="K92" i="6" s="1"/>
  <c r="H93" i="6"/>
  <c r="K93" i="6" s="1"/>
  <c r="H94" i="6"/>
  <c r="K94" i="6" s="1"/>
  <c r="H95" i="6"/>
  <c r="K95" i="6" s="1"/>
  <c r="H96" i="6"/>
  <c r="K96" i="6" s="1"/>
  <c r="H97" i="6"/>
  <c r="K97" i="6" s="1"/>
  <c r="H98" i="6"/>
  <c r="K98" i="6" s="1"/>
  <c r="H99" i="6"/>
  <c r="K99" i="6" s="1"/>
  <c r="H100" i="6"/>
  <c r="K100" i="6" s="1"/>
  <c r="K134" i="6"/>
  <c r="F74" i="6"/>
  <c r="F34" i="6" l="1"/>
  <c r="F17" i="6" l="1"/>
  <c r="F16" i="6"/>
  <c r="F12" i="6"/>
  <c r="F25" i="6" l="1"/>
  <c r="H81" i="6"/>
  <c r="K81" i="6" s="1"/>
  <c r="H82" i="6"/>
  <c r="K82" i="6" s="1"/>
  <c r="H83" i="6"/>
  <c r="K83" i="6" s="1"/>
  <c r="H84" i="6"/>
  <c r="K84" i="6" s="1"/>
  <c r="H85" i="6"/>
  <c r="K85" i="6" s="1"/>
  <c r="H86" i="6"/>
  <c r="K86" i="6" s="1"/>
  <c r="H87" i="6"/>
  <c r="K87" i="6" s="1"/>
  <c r="H88" i="6"/>
  <c r="K88" i="6" s="1"/>
  <c r="H89" i="6"/>
  <c r="K89" i="6" s="1"/>
  <c r="H90" i="6"/>
  <c r="K90" i="6" s="1"/>
  <c r="G25" i="6"/>
  <c r="F6" i="6"/>
  <c r="H79" i="6" l="1"/>
  <c r="K79" i="6" s="1"/>
  <c r="H78" i="6"/>
  <c r="K78" i="6" s="1"/>
  <c r="H77" i="6"/>
  <c r="K77" i="6" s="1"/>
  <c r="H76" i="6"/>
  <c r="K76" i="6" s="1"/>
  <c r="H75" i="6"/>
  <c r="K75" i="6" s="1"/>
  <c r="H74" i="6"/>
  <c r="K74" i="6" s="1"/>
  <c r="P8" i="4"/>
  <c r="M8" i="4"/>
  <c r="P7" i="4"/>
  <c r="M7" i="4"/>
  <c r="P6" i="4"/>
  <c r="M6" i="4"/>
  <c r="P5" i="4"/>
  <c r="M5" i="4"/>
  <c r="H67" i="6" l="1"/>
  <c r="H68" i="6"/>
  <c r="K68" i="6" s="1"/>
  <c r="H69" i="6"/>
  <c r="K69" i="6" s="1"/>
  <c r="H70" i="6"/>
  <c r="K70" i="6" s="1"/>
  <c r="H71" i="6"/>
  <c r="K71" i="6" s="1"/>
  <c r="H72" i="6"/>
  <c r="K72" i="6" s="1"/>
  <c r="H73" i="6"/>
  <c r="K73" i="6" s="1"/>
  <c r="H62" i="6" l="1"/>
  <c r="K62" i="6" s="1"/>
  <c r="H63" i="6"/>
  <c r="K63" i="6" s="1"/>
  <c r="H64" i="6"/>
  <c r="K64" i="6" s="1"/>
  <c r="H65" i="6"/>
  <c r="K65" i="6" s="1"/>
  <c r="H66" i="6"/>
  <c r="K66" i="6" s="1"/>
  <c r="K67" i="6"/>
  <c r="H80" i="6"/>
  <c r="K80" i="6" s="1"/>
  <c r="C62" i="5" l="1"/>
  <c r="B62" i="5"/>
  <c r="P13" i="4" l="1"/>
  <c r="M13" i="4"/>
  <c r="P12" i="4"/>
  <c r="M12" i="4"/>
  <c r="P11" i="4"/>
  <c r="M11" i="4"/>
  <c r="P10" i="4"/>
  <c r="M10" i="4"/>
  <c r="P9" i="4"/>
  <c r="M9" i="4"/>
  <c r="H51" i="6" l="1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H61" i="6"/>
  <c r="K61" i="6" s="1"/>
  <c r="H45" i="6" l="1"/>
  <c r="K45" i="6" s="1"/>
  <c r="H50" i="6" l="1"/>
  <c r="K50" i="6" s="1"/>
  <c r="K135" i="6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H29" i="6" l="1"/>
  <c r="K29" i="6" s="1"/>
  <c r="H30" i="6"/>
  <c r="K30" i="6" s="1"/>
  <c r="H31" i="6"/>
  <c r="K31" i="6" s="1"/>
  <c r="H27" i="6"/>
  <c r="K27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8" i="6" l="1"/>
  <c r="K28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  <c r="M18" i="4" l="1"/>
  <c r="P18" i="4"/>
  <c r="M19" i="4"/>
  <c r="P19" i="4"/>
  <c r="M20" i="4"/>
  <c r="P20" i="4"/>
  <c r="M14" i="4" l="1"/>
  <c r="M15" i="4"/>
  <c r="M16" i="4"/>
  <c r="M17" i="4"/>
  <c r="P14" i="4"/>
  <c r="P15" i="4"/>
  <c r="P16" i="4"/>
  <c r="P17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71" authorId="0" shapeId="0">
      <text>
        <r>
          <rPr>
            <sz val="9"/>
            <color indexed="81"/>
            <rFont val="Tahoma"/>
            <family val="2"/>
          </rPr>
          <t xml:space="preserve">
  2021. 11. 14. </t>
        </r>
        <r>
          <rPr>
            <sz val="9"/>
            <color indexed="81"/>
            <rFont val="돋움"/>
            <family val="3"/>
            <charset val="129"/>
          </rPr>
          <t>준공예정</t>
        </r>
      </text>
    </comment>
    <comment ref="J96" authorId="0" shapeId="0">
      <text>
        <r>
          <rPr>
            <sz val="9"/>
            <color indexed="81"/>
            <rFont val="Tahoma"/>
            <family val="2"/>
          </rPr>
          <t xml:space="preserve">
  2022. 10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준공</t>
        </r>
      </text>
    </comment>
  </commentList>
</comments>
</file>

<file path=xl/sharedStrings.xml><?xml version="1.0" encoding="utf-8"?>
<sst xmlns="http://schemas.openxmlformats.org/spreadsheetml/2006/main" count="2227" uniqueCount="674">
  <si>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</si>
  <si>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</si>
  <si>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</si>
  <si>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</si>
  <si>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</si>
  <si>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</si>
  <si>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</si>
  <si>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</si>
  <si>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</si>
  <si>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</si>
  <si>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</si>
  <si>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</si>
  <si>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</si>
  <si>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</si>
  <si>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</si>
  <si>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</si>
  <si>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</si>
  <si>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</si>
  <si>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</si>
  <si>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</si>
  <si>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</si>
  <si>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</si>
  <si>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</si>
  <si>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</si>
  <si>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</si>
  <si>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</si>
  <si>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</si>
  <si>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</si>
  <si>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</si>
  <si>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</si>
  <si>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</si>
  <si>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</si>
  <si>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</si>
  <si>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</si>
  <si>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</si>
  <si>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</si>
  <si>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</si>
  <si>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</si>
  <si>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</si>
  <si>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</si>
  <si>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</si>
  <si>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</si>
  <si>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</si>
  <si>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</si>
  <si>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</si>
  <si>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</si>
  <si>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</si>
  <si>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</si>
  <si>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</si>
  <si>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</si>
  <si>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</si>
  <si>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</si>
  <si>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</si>
  <si>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</si>
  <si>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</si>
  <si>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</si>
  <si>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</si>
  <si>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</si>
  <si>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</si>
  <si>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</si>
  <si>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</si>
  <si>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</si>
  <si>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</si>
  <si>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</si>
  <si>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</si>
  <si>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</si>
  <si>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</si>
  <si>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</si>
  <si>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</si>
  <si>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</si>
  <si>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</si>
  <si>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</si>
  <si>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</si>
  <si>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</si>
  <si>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</si>
  <si>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</si>
  <si>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</si>
  <si>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</si>
  <si>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</si>
  <si>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</si>
  <si>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</si>
  <si>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</si>
  <si>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</si>
  <si>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</si>
  <si>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</si>
  <si>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</si>
  <si>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</si>
  <si>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</si>
  <si>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</si>
  <si>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</si>
  <si>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</si>
  <si>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</si>
  <si>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</si>
  <si>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</si>
  <si>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</si>
  <si>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</si>
  <si>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</si>
  <si>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언론 보도자료 분석 위탁용역</t>
  </si>
  <si>
    <t>계약방법</t>
    <phoneticPr fontId="2" type="noConversion"/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</si>
  <si>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</si>
  <si>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</si>
  <si>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</si>
  <si>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</si>
  <si>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</si>
  <si>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</si>
  <si>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</si>
  <si>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</si>
  <si>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</si>
  <si>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</si>
  <si>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</si>
  <si>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</si>
  <si>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</si>
  <si>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</si>
  <si>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</si>
  <si>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</si>
  <si>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</si>
  <si>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</si>
  <si>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</si>
  <si>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</si>
  <si>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</si>
  <si>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</si>
  <si>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</si>
  <si>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</si>
  <si>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</si>
  <si>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</si>
  <si>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휴대용 영상편집기 구입</t>
  </si>
  <si>
    <t>동영상 카메라 구입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</si>
  <si>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</si>
  <si>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</si>
  <si>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</si>
  <si>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</si>
  <si>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</si>
  <si>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</si>
  <si>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</si>
  <si>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</si>
  <si>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</si>
  <si>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</si>
  <si>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</si>
  <si>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</si>
  <si>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</si>
  <si>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</si>
  <si>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</si>
  <si>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</si>
  <si>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</si>
  <si>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</si>
  <si>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</si>
  <si>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</si>
  <si>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</si>
  <si>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</si>
  <si>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</si>
  <si>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</si>
  <si>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</si>
  <si>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</si>
  <si>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</si>
  <si>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</si>
  <si>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</si>
  <si>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</si>
  <si>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</si>
  <si>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</si>
  <si>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</si>
  <si>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</si>
  <si>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</si>
  <si>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</si>
  <si>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</si>
  <si>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</si>
  <si>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</si>
  <si>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</si>
  <si>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</si>
  <si>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</si>
  <si>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</si>
  <si>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</si>
  <si>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</si>
  <si>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</si>
  <si>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</si>
  <si>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</si>
  <si>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</si>
  <si>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</si>
  <si>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</si>
  <si>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</si>
  <si>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</si>
  <si>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</si>
  <si>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</si>
  <si>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</si>
  <si>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</si>
  <si>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</si>
  <si>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</si>
  <si>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</si>
  <si>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</si>
  <si>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</si>
  <si>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</si>
  <si>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</si>
  <si>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</si>
  <si>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</si>
  <si>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</si>
  <si>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</si>
  <si>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</si>
  <si>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</si>
  <si>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</si>
  <si>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</si>
  <si>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</si>
  <si>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</si>
  <si>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</si>
  <si>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</si>
  <si>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</si>
  <si>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</si>
  <si>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</si>
  <si>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</si>
  <si>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</si>
  <si>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</si>
  <si>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</si>
  <si>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</si>
  <si>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</si>
  <si>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</si>
  <si>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</si>
  <si>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</si>
  <si>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</si>
  <si>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</si>
  <si>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</si>
  <si>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</si>
  <si>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</si>
  <si>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</si>
  <si>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</si>
  <si>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</si>
  <si>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</si>
  <si>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</si>
  <si>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</si>
  <si>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</si>
  <si>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</si>
  <si>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</si>
  <si>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</si>
  <si>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</si>
  <si>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2021.11월 예정</t>
    <phoneticPr fontId="2" type="noConversion"/>
  </si>
  <si>
    <t>2021.04.02.
2021.06.02.</t>
    <phoneticPr fontId="2" type="noConversion"/>
  </si>
  <si>
    <t>분기별</t>
    <phoneticPr fontId="2" type="noConversion"/>
  </si>
  <si>
    <t>정보시스템 통합유지관리 용역</t>
  </si>
  <si>
    <t>건축</t>
  </si>
  <si>
    <t>준공</t>
    <phoneticPr fontId="2" type="noConversion"/>
  </si>
  <si>
    <t>재단 홍보 쇼핑백 제작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</si>
  <si>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</si>
  <si>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</si>
  <si>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</si>
  <si>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</si>
  <si>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</si>
  <si>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</si>
  <si>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</si>
  <si>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</si>
  <si>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</si>
  <si>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청소년 온라인 활동 디지털 플랫폼 구축</t>
  </si>
  <si>
    <t>참여단「청년 속마음 공감포럼」영상제작</t>
  </si>
  <si>
    <t>노트북 임차</t>
  </si>
  <si>
    <t>『성남청년 프리인턴십』집단심층면접조사 연구용역</t>
  </si>
  <si>
    <t>노트북 컴퓨터 구입</t>
  </si>
  <si>
    <t>㈜혁산정보시스템</t>
  </si>
  <si>
    <t>고리 미디어</t>
  </si>
  <si>
    <t>플러스정보통신</t>
  </si>
  <si>
    <t>준공</t>
    <phoneticPr fontId="2" type="noConversion"/>
  </si>
  <si>
    <t>사업지원본부</t>
  </si>
  <si>
    <t>사업지원본부</t>
    <phoneticPr fontId="2" type="noConversion"/>
  </si>
  <si>
    <t>(사)대한산업안전협회 안전교육본부</t>
  </si>
  <si>
    <t>2021.06.25.</t>
    <phoneticPr fontId="2" type="noConversion"/>
  </si>
  <si>
    <t>2021.07.07.</t>
    <phoneticPr fontId="2" type="noConversion"/>
  </si>
  <si>
    <t>2021.07.07.</t>
    <phoneticPr fontId="2" type="noConversion"/>
  </si>
  <si>
    <t>2021.07.16.</t>
    <phoneticPr fontId="2" type="noConversion"/>
  </si>
  <si>
    <t>2021.07.16.</t>
    <phoneticPr fontId="2" type="noConversion"/>
  </si>
  <si>
    <t>2021.07.21.</t>
    <phoneticPr fontId="2" type="noConversion"/>
  </si>
  <si>
    <t>준공</t>
    <phoneticPr fontId="2" type="noConversion"/>
  </si>
  <si>
    <t>준공</t>
    <phoneticPr fontId="2" type="noConversion"/>
  </si>
  <si>
    <t>사업지원본부</t>
    <phoneticPr fontId="2" type="noConversion"/>
  </si>
  <si>
    <t>사업지원본부</t>
    <phoneticPr fontId="2" type="noConversion"/>
  </si>
  <si>
    <t>2021.07.20.</t>
    <phoneticPr fontId="2" type="noConversion"/>
  </si>
  <si>
    <t>2021.07.29.</t>
    <phoneticPr fontId="2" type="noConversion"/>
  </si>
  <si>
    <t>해당없음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</si>
  <si>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</si>
  <si>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청년정책팀</t>
  </si>
  <si>
    <t>수의</t>
  </si>
  <si>
    <t>청년교류팀</t>
  </si>
  <si>
    <t>지방계약법 시행령 제25조제1항제5호</t>
  </si>
  <si>
    <t>전략경영본부 청년정책팀</t>
  </si>
  <si>
    <t>김호규</t>
  </si>
  <si>
    <t>031-729-9032</t>
  </si>
  <si>
    <t>「성남청년 프리인턴십」팀별 프로젝트 결과영상 제작</t>
  </si>
  <si>
    <t>제33회 채용 위탁 용역</t>
  </si>
  <si>
    <t>2021 성남청소년·청년포럼「남녀갈등」편 영상편집</t>
  </si>
  <si>
    <t>성남청소년균형동반협의체 홍보영상 제작</t>
  </si>
  <si>
    <t>순번대기 솔루션 구입</t>
  </si>
  <si>
    <t>네브(NEVV)</t>
  </si>
  <si>
    <t>미디어랩 도어</t>
  </si>
  <si>
    <t>그랩 스튜디오</t>
  </si>
  <si>
    <t>준공</t>
    <phoneticPr fontId="2" type="noConversion"/>
  </si>
  <si>
    <t>2022.1월 예정</t>
    <phoneticPr fontId="2" type="noConversion"/>
  </si>
  <si>
    <t>노트북 임차(변경계약)</t>
    <phoneticPr fontId="2" type="noConversion"/>
  </si>
  <si>
    <t>2021.08.31.</t>
    <phoneticPr fontId="2" type="noConversion"/>
  </si>
  <si>
    <t>매월</t>
    <phoneticPr fontId="2" type="noConversion"/>
  </si>
  <si>
    <t>12월 예정</t>
    <phoneticPr fontId="2" type="noConversion"/>
  </si>
  <si>
    <t>기획조정팀</t>
  </si>
  <si>
    <t>대외협력팀</t>
  </si>
  <si>
    <t>이재영</t>
  </si>
  <si>
    <t>031-729-9030</t>
  </si>
  <si>
    <t>중원청소년수련관</t>
  </si>
  <si>
    <t>준공</t>
    <phoneticPr fontId="2" type="noConversion"/>
  </si>
  <si>
    <t>준공</t>
    <phoneticPr fontId="2" type="noConversion"/>
  </si>
  <si>
    <t>준공</t>
    <phoneticPr fontId="2" type="noConversion"/>
  </si>
  <si>
    <t>「청년 타운홀 미팅」회의시스템 구현 및 영상제작</t>
  </si>
  <si>
    <t>뉴미디어 활용 실무교육 운영 위탁</t>
  </si>
  <si>
    <t>2021년도 제4회 추가경정예산(안) 설명자료 및 제267회 임시회 행정사무처리상황 제작</t>
  </si>
  <si>
    <t>홍보물 제작</t>
  </si>
  <si>
    <t>2021. 청소년-청년지원CSR 영상 제작</t>
  </si>
  <si>
    <t>순번대기 솔루션 API 적용</t>
  </si>
  <si>
    <t>시설관리 담당자 보수교육 위탁운영</t>
  </si>
  <si>
    <t>2021년 온라인패널조사 2차 조사 응답자 리워드 캠페인</t>
  </si>
  <si>
    <t>2021년 추석맞이 직원 격려품 구입</t>
  </si>
  <si>
    <t>2021년 9월 청년정책실 온라인중계 및 영상제작</t>
  </si>
  <si>
    <t>성남청소년균형동반협의체 위드밸런스 온라인 자원맵 추가개발 위탁용역</t>
  </si>
  <si>
    <t>2022. 5월 예정</t>
    <phoneticPr fontId="2" type="noConversion"/>
  </si>
  <si>
    <t>기업홍보연구원</t>
  </si>
  <si>
    <t>보람기획</t>
  </si>
  <si>
    <t>완다몰</t>
  </si>
  <si>
    <t>필로소피</t>
  </si>
  <si>
    <t>㈜인프라원</t>
  </si>
  <si>
    <t>한국폴리텍Ⅰ대학 산학렵력단 성남지소</t>
  </si>
  <si>
    <t>㈜얼리슬로스</t>
  </si>
  <si>
    <t>담다</t>
  </si>
  <si>
    <t>플로우 프로덕션</t>
  </si>
  <si>
    <t>12월 확인</t>
  </si>
  <si>
    <t>준공</t>
    <phoneticPr fontId="2" type="noConversion"/>
  </si>
  <si>
    <t>준공</t>
    <phoneticPr fontId="2" type="noConversion"/>
  </si>
  <si>
    <t>2021.09.17.</t>
    <phoneticPr fontId="2" type="noConversion"/>
  </si>
  <si>
    <t>2021.09.16.</t>
    <phoneticPr fontId="2" type="noConversion"/>
  </si>
  <si>
    <t>2021.09.03.</t>
    <phoneticPr fontId="2" type="noConversion"/>
  </si>
  <si>
    <t>2021.09.10.</t>
    <phoneticPr fontId="2" type="noConversion"/>
  </si>
  <si>
    <t>(2021.09.30.)</t>
    <phoneticPr fontId="2" type="noConversion"/>
  </si>
  <si>
    <t>(2021.09.03.)</t>
    <phoneticPr fontId="2" type="noConversion"/>
  </si>
  <si>
    <t>완료</t>
    <phoneticPr fontId="2" type="noConversion"/>
  </si>
  <si>
    <t>경영지원팀</t>
  </si>
  <si>
    <t xml:space="preserve"> </t>
  </si>
  <si>
    <t>경영지원팀 전혜진</t>
  </si>
  <si>
    <t>박지윤</t>
  </si>
  <si>
    <t>031-729-9044</t>
  </si>
  <si>
    <t>한지현</t>
  </si>
  <si>
    <t>031-729-9031</t>
  </si>
  <si>
    <t>-이하빈칸-</t>
  </si>
  <si>
    <t>준공</t>
    <phoneticPr fontId="2" type="noConversion"/>
  </si>
  <si>
    <r>
      <t>2021.09.30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</si>
  <si>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준공</t>
    <phoneticPr fontId="2" type="noConversion"/>
  </si>
  <si>
    <t xml:space="preserve">감사실 </t>
  </si>
  <si>
    <t>전략경영본부</t>
    <phoneticPr fontId="2" type="noConversion"/>
  </si>
  <si>
    <t>사업지원본부</t>
    <phoneticPr fontId="2" type="noConversion"/>
  </si>
  <si>
    <t>성남청소년균형동반협의체 위드밸런스 온라인 SNS 홍보위탁</t>
  </si>
  <si>
    <t>은행동청소년문화의집 긴급 특고압 설비(변압기) 교체공사</t>
  </si>
  <si>
    <t>안전관리시스템 구축에 따른 중점관리 대상 점검 실시</t>
  </si>
  <si>
    <t>전략경영본부 업무용 전용차량 임차(대표이사)</t>
  </si>
  <si>
    <t>2021. 성남청년 갭이어 전문운영 용역</t>
  </si>
  <si>
    <t>청년참여단「청년참여 콘텐츠 영상제작」</t>
  </si>
  <si>
    <t>개인정보 손해배상책임 보험 가입</t>
  </si>
  <si>
    <t>제268회 제2차 정례회 자료제작(추경,행감,본예산,사업계획서)</t>
  </si>
  <si>
    <t>㈜빅픽처팀</t>
  </si>
  <si>
    <t>㈜화랑전기</t>
  </si>
  <si>
    <t>㈜밀미</t>
  </si>
  <si>
    <t>하랑기획</t>
  </si>
  <si>
    <t>현대해상화재보험㈜</t>
  </si>
  <si>
    <t>2022.10.31.</t>
  </si>
  <si>
    <t>2022.10월 확인</t>
  </si>
  <si>
    <t>매월</t>
    <phoneticPr fontId="2" type="noConversion"/>
  </si>
  <si>
    <t>조달</t>
  </si>
  <si>
    <t>서울특별시 강남구 봉은사로129-1</t>
  </si>
  <si>
    <t>공사</t>
  </si>
  <si>
    <t>추정가격이 5천만원 이하인 여성기업과의 계약(제25조제1항제5호)</t>
  </si>
  <si>
    <t>사업지원실</t>
  </si>
  <si>
    <t>지방계약법 시행령 제80조</t>
  </si>
  <si>
    <t>계약부서(감독원)</t>
    <phoneticPr fontId="2" type="noConversion"/>
  </si>
  <si>
    <t>대표자</t>
    <phoneticPr fontId="2" type="noConversion"/>
  </si>
  <si>
    <t>(2021. 11. 4. 기준 / 단위 : 원)</t>
    <phoneticPr fontId="2" type="noConversion"/>
  </si>
  <si>
    <t>연말감사홍보물품 구입</t>
  </si>
  <si>
    <t>수의총액</t>
  </si>
  <si>
    <t>선물세트</t>
  </si>
  <si>
    <t>개</t>
  </si>
  <si>
    <t>박지윤</t>
    <phoneticPr fontId="2" type="noConversion"/>
  </si>
  <si>
    <t>2021. 성남청년 갭이어 청년활동지침서 제작</t>
  </si>
  <si>
    <t>카카오 브랜드 이모티콘 제작</t>
  </si>
  <si>
    <t>청년정책실 홍보용 리플렛 제작</t>
  </si>
  <si>
    <t>청년인포보고서 제작</t>
  </si>
  <si>
    <t>청년창업오픈마켓 컨설팅</t>
  </si>
  <si>
    <t>실전창업 프로그램 운영</t>
  </si>
  <si>
    <t>2021~2022년 AI챗봇 프로젝트 『성남청년 프리인턴십』 교육과정 전문운영</t>
  </si>
  <si>
    <t>수의계약</t>
  </si>
  <si>
    <t>전략경영본부 청년교류팀</t>
  </si>
  <si>
    <t>김보희</t>
  </si>
  <si>
    <t>031-729-9042</t>
  </si>
  <si>
    <t>차수계약</t>
  </si>
  <si>
    <t>업무용 수첩 제작</t>
  </si>
  <si>
    <t>속지, 25절</t>
  </si>
  <si>
    <t>전략경영본부 경영지원팀</t>
  </si>
  <si>
    <t>신상철</t>
  </si>
  <si>
    <t>031-729-9051</t>
  </si>
  <si>
    <t>전산용품 구입</t>
  </si>
  <si>
    <t>-</t>
  </si>
  <si>
    <t>식</t>
  </si>
  <si>
    <t>전혜진</t>
  </si>
  <si>
    <t>031-729-9056</t>
  </si>
  <si>
    <t>홈페이지 접근성 솔루션 구입</t>
  </si>
  <si>
    <t>조달구매</t>
  </si>
  <si>
    <t>정보시스템 통합 유지관리 관리 용역</t>
  </si>
  <si>
    <t>서인욱</t>
  </si>
  <si>
    <t>031-729-9054</t>
  </si>
  <si>
    <t>2차수</t>
  </si>
  <si>
    <t>본부 인터넷망 사용 신청(2022년)</t>
  </si>
  <si>
    <t>본부 인터넷 전화 사용 신청(2022년)</t>
  </si>
  <si>
    <t>본부 서버 코로케이션(웹 방화벽) 신청(2022년)</t>
  </si>
  <si>
    <t>정보시스템 통합 유지관리 용역사업용 인터넷망 사용 신청(2022년)</t>
  </si>
  <si>
    <t>재해복구 시스템 구성용 인터넷망 사용 신청(2022년)</t>
  </si>
  <si>
    <t>2022년 업무용 복합기 임차</t>
  </si>
  <si>
    <t>2022년 실시간 통합 설문조사 플랫폼 서비스 신청</t>
  </si>
  <si>
    <t>2022년 웹 메일 호스팅 운영</t>
  </si>
  <si>
    <t>2022년 시설물 위탁운영(렌탈)계약 체결</t>
  </si>
  <si>
    <t xml:space="preserve">전략경영본부 경영지원팀 </t>
  </si>
  <si>
    <t>박준희</t>
  </si>
  <si>
    <t>031-729-9057</t>
  </si>
  <si>
    <t xml:space="preserve">2022년 법률자문 연간계약 체결 </t>
  </si>
  <si>
    <t xml:space="preserve">2022년 세무 자문 연간계약 체결 </t>
  </si>
  <si>
    <t>김지우</t>
  </si>
  <si>
    <t>031-729-9055</t>
  </si>
  <si>
    <t>2022년 노무 자문 연간 계약</t>
  </si>
  <si>
    <t>전략경영본부 인력개발팀팀</t>
  </si>
  <si>
    <t>박인경</t>
  </si>
  <si>
    <t>031-729-9064</t>
  </si>
  <si>
    <t>2022년도 산업안전관리 위탁</t>
  </si>
  <si>
    <t>청소년사업본부 사업지원실</t>
  </si>
  <si>
    <t>김일섭</t>
  </si>
  <si>
    <t>031-729-9075</t>
  </si>
  <si>
    <t>청소년카페(쿠킹스튜디오) 조성공사</t>
  </si>
  <si>
    <t>정자청소년수련관</t>
  </si>
  <si>
    <t>031-729-9516</t>
  </si>
  <si>
    <t>청소년카페(쿠킹스튜디오) 전기소방공사</t>
  </si>
  <si>
    <t>전문</t>
  </si>
  <si>
    <t>(임시)수정청소년수련관 실내 디자인 및 제작설치 공사</t>
  </si>
  <si>
    <t>(임시)수정청소년수련관 기획운영팀</t>
  </si>
  <si>
    <t>이찬형</t>
  </si>
  <si>
    <t>031-729-9211</t>
  </si>
  <si>
    <t>신창훈</t>
    <phoneticPr fontId="2" type="noConversion"/>
  </si>
  <si>
    <t>전문</t>
    <phoneticPr fontId="2" type="noConversion"/>
  </si>
  <si>
    <t>제한총액</t>
    <phoneticPr fontId="2" type="noConversion"/>
  </si>
  <si>
    <t>제한총액</t>
    <phoneticPr fontId="2" type="noConversion"/>
  </si>
  <si>
    <t>수의단가</t>
    <phoneticPr fontId="2" type="noConversion"/>
  </si>
  <si>
    <t>분당서현청소년수련관</t>
  </si>
  <si>
    <t>분당정자청소년수련관</t>
  </si>
  <si>
    <t>분당판교청소년수련관</t>
  </si>
  <si>
    <t>분당야탑청소년수련관</t>
  </si>
  <si>
    <t>은행동청소년문화의집</t>
  </si>
  <si>
    <t>박진경</t>
    <phoneticPr fontId="2" type="noConversion"/>
  </si>
  <si>
    <t>이유진</t>
    <phoneticPr fontId="2" type="noConversion"/>
  </si>
  <si>
    <t>임정민</t>
    <phoneticPr fontId="2" type="noConversion"/>
  </si>
  <si>
    <t xml:space="preserve"> 031-729-9539</t>
    <phoneticPr fontId="2" type="noConversion"/>
  </si>
  <si>
    <t xml:space="preserve"> 031-729-9438</t>
    <phoneticPr fontId="2" type="noConversion"/>
  </si>
  <si>
    <t xml:space="preserve"> 031-729-9341</t>
    <phoneticPr fontId="2" type="noConversion"/>
  </si>
  <si>
    <t>박태서</t>
    <phoneticPr fontId="2" type="noConversion"/>
  </si>
  <si>
    <t xml:space="preserve"> 031-729-9642</t>
    <phoneticPr fontId="2" type="noConversion"/>
  </si>
  <si>
    <t xml:space="preserve"> 031-729-9840</t>
    <phoneticPr fontId="2" type="noConversion"/>
  </si>
  <si>
    <t>최세은</t>
    <phoneticPr fontId="2" type="noConversion"/>
  </si>
  <si>
    <t xml:space="preserve"> 031-729-9919</t>
    <phoneticPr fontId="2" type="noConversion"/>
  </si>
  <si>
    <t>조제민</t>
    <phoneticPr fontId="2" type="noConversion"/>
  </si>
  <si>
    <t>제한단가</t>
    <phoneticPr fontId="2" type="noConversion"/>
  </si>
  <si>
    <t>백은솔</t>
    <phoneticPr fontId="2" type="noConversion"/>
  </si>
  <si>
    <t>031-729-9241</t>
    <phoneticPr fontId="2" type="noConversion"/>
  </si>
  <si>
    <t>2022. 중원청소년수련관 방과후아카데미 위탁급식 용역</t>
    <phoneticPr fontId="2" type="noConversion"/>
  </si>
  <si>
    <t>2022. 분당서현청소년수련관 방과후아카데미 위탁급식 용역</t>
    <phoneticPr fontId="2" type="noConversion"/>
  </si>
  <si>
    <t>2022. 분당정자청소년수련관 방과후아카데미 위탁급식 용역</t>
    <phoneticPr fontId="2" type="noConversion"/>
  </si>
  <si>
    <t>2022. 분당판교청소년수련관 방과후아카데미 위탁급식 용역</t>
    <phoneticPr fontId="2" type="noConversion"/>
  </si>
  <si>
    <t>2022. 분당야탑청소년수련관 방과후아카데미 위탁급식 용역</t>
    <phoneticPr fontId="2" type="noConversion"/>
  </si>
  <si>
    <t>2022. 은행동청소년문화의집 방과후아카데미 위탁급식 용역</t>
    <phoneticPr fontId="2" type="noConversion"/>
  </si>
  <si>
    <t>2022. (임시)수정청소년수련관 방과후아카데미 위탁급식 용역</t>
    <phoneticPr fontId="2" type="noConversion"/>
  </si>
  <si>
    <t>2022. 중원청소년수련관 시설관리용역</t>
  </si>
  <si>
    <t>2022. 분당서현청소년수련관 시설관리용역</t>
  </si>
  <si>
    <t>2022. 분당정자청소년수련관 시설관리용역</t>
  </si>
  <si>
    <t>2022. 분당판교청소년수련관 시설관리용역</t>
  </si>
  <si>
    <t>2022. 분당야탑청소년수련관 시설관리용역</t>
  </si>
  <si>
    <t>2022. 은행동청소년문화의집 시설관리용역</t>
  </si>
  <si>
    <t>수의총액</t>
    <phoneticPr fontId="2" type="noConversion"/>
  </si>
  <si>
    <t>(임시)수정청소년수련관</t>
    <phoneticPr fontId="2" type="noConversion"/>
  </si>
  <si>
    <t>김종규</t>
    <phoneticPr fontId="2" type="noConversion"/>
  </si>
  <si>
    <t>임흥국</t>
    <phoneticPr fontId="2" type="noConversion"/>
  </si>
  <si>
    <t>배영현</t>
    <phoneticPr fontId="2" type="noConversion"/>
  </si>
  <si>
    <t>윤동섭</t>
    <phoneticPr fontId="2" type="noConversion"/>
  </si>
  <si>
    <t>박진규</t>
    <phoneticPr fontId="2" type="noConversion"/>
  </si>
  <si>
    <t>031-729-9312</t>
    <phoneticPr fontId="2" type="noConversion"/>
  </si>
  <si>
    <t>031-729-9416</t>
    <phoneticPr fontId="2" type="noConversion"/>
  </si>
  <si>
    <t>031-729-9511</t>
    <phoneticPr fontId="2" type="noConversion"/>
  </si>
  <si>
    <t>031-729-9614</t>
    <phoneticPr fontId="2" type="noConversion"/>
  </si>
  <si>
    <t>강규찬</t>
    <phoneticPr fontId="2" type="noConversion"/>
  </si>
  <si>
    <t>031-729-9812</t>
    <phoneticPr fontId="2" type="noConversion"/>
  </si>
  <si>
    <t>031-729-9916</t>
    <phoneticPr fontId="2" type="noConversion"/>
  </si>
  <si>
    <t>2022. (임시)수정청소년수련관 초·중등방과후아카데미 셔틀버스 임차용역</t>
    <phoneticPr fontId="2" type="noConversion"/>
  </si>
  <si>
    <t>(임시)수정청소년수련관</t>
    <phoneticPr fontId="2" type="noConversion"/>
  </si>
  <si>
    <t>031-729-9244</t>
    <phoneticPr fontId="2" type="noConversion"/>
  </si>
  <si>
    <t>홍성은</t>
    <phoneticPr fontId="2" type="noConversion"/>
  </si>
  <si>
    <t>중원청소년수련관 인라인스케이트장(야외농구장) 바닥교체 및 환경조성 공사</t>
    <phoneticPr fontId="2" type="noConversion"/>
  </si>
  <si>
    <t>중원청소년수련관 다목적 LED 전광판 설치 공사 견적제출 안내 공고</t>
    <phoneticPr fontId="2" type="noConversion"/>
  </si>
  <si>
    <t>(임시)수정청소년수련관 초ㆍ중등방과후아카데미 위탁급식 용역(단가계약)</t>
    <phoneticPr fontId="2" type="noConversion"/>
  </si>
  <si>
    <t>(임시)수정청소년수련관 초·중등방과후아카데미 셔틀버스 임차용역 소액수의 견적서 제출</t>
    <phoneticPr fontId="2" type="noConversion"/>
  </si>
  <si>
    <t>2021~2022년 『성남청년 프리인턴십』 교육과정 전문운영(차수계약)</t>
    <phoneticPr fontId="2" type="noConversion"/>
  </si>
  <si>
    <t>분당정자청소년수련관 청소년카페(쿠킹스튜디오) 조성 공사 견적제출 안내</t>
    <phoneticPr fontId="2" type="noConversion"/>
  </si>
  <si>
    <t>(임시)수정청소년수련관 실내 디자인 및 제작설치 공사</t>
    <phoneticPr fontId="2" type="noConversion"/>
  </si>
  <si>
    <t>전략경영본부</t>
    <phoneticPr fontId="2" type="noConversion"/>
  </si>
  <si>
    <t>(임시)수정청소년수련관 초·중등방과후아카데미 셔틀버스 임차용역 소액수의 견적서 제출(재공고)</t>
    <phoneticPr fontId="2" type="noConversion"/>
  </si>
  <si>
    <t>수의총액</t>
    <phoneticPr fontId="2" type="noConversion"/>
  </si>
  <si>
    <t>수의총액</t>
    <phoneticPr fontId="2" type="noConversion"/>
  </si>
  <si>
    <t>시설물유지관리업</t>
    <phoneticPr fontId="2" type="noConversion"/>
  </si>
  <si>
    <t>성남시</t>
    <phoneticPr fontId="2" type="noConversion"/>
  </si>
  <si>
    <t>명진이엔씨㈜</t>
    <phoneticPr fontId="2" type="noConversion"/>
  </si>
  <si>
    <t>정보통신공사업</t>
    <phoneticPr fontId="2" type="noConversion"/>
  </si>
  <si>
    <t>성남시</t>
    <phoneticPr fontId="2" type="noConversion"/>
  </si>
  <si>
    <t>㈜아이에스피테크</t>
    <phoneticPr fontId="2" type="noConversion"/>
  </si>
  <si>
    <t>식품즉석판매제조가공업 등</t>
    <phoneticPr fontId="2" type="noConversion"/>
  </si>
  <si>
    <t>경기도</t>
    <phoneticPr fontId="2" type="noConversion"/>
  </si>
  <si>
    <t>㈜웰스프레쉬</t>
    <phoneticPr fontId="2" type="noConversion"/>
  </si>
  <si>
    <t>여객자동차운송사업</t>
    <phoneticPr fontId="2" type="noConversion"/>
  </si>
  <si>
    <t>2개사</t>
    <phoneticPr fontId="2" type="noConversion"/>
  </si>
  <si>
    <t>-</t>
    <phoneticPr fontId="2" type="noConversion"/>
  </si>
  <si>
    <t>유찰</t>
    <phoneticPr fontId="2" type="noConversion"/>
  </si>
  <si>
    <t>기타교육서비스업</t>
    <phoneticPr fontId="2" type="noConversion"/>
  </si>
  <si>
    <t>진행중</t>
    <phoneticPr fontId="2" type="noConversion"/>
  </si>
  <si>
    <t>실내건축공사업</t>
    <phoneticPr fontId="2" type="noConversion"/>
  </si>
  <si>
    <t>플렉스코리아㈜</t>
    <phoneticPr fontId="2" type="noConversion"/>
  </si>
  <si>
    <t>여객자동차운송사업</t>
    <phoneticPr fontId="2" type="noConversion"/>
  </si>
  <si>
    <t>준공</t>
    <phoneticPr fontId="2" type="noConversion"/>
  </si>
  <si>
    <t>『성남청년 프리인턴십』2차 집단심층면접조사 연구용역</t>
  </si>
  <si>
    <t>모냐 캐릭터 탈인형 및 조형물 제작</t>
  </si>
  <si>
    <t>스마트칠판 구입</t>
  </si>
  <si>
    <t>재무회계, 결산 실무 전산 실습 운영</t>
  </si>
  <si>
    <t>재무회계, 결산 실무 이론교육 운영</t>
  </si>
  <si>
    <t>2021년 설문조사 및 응답리워드 지급</t>
  </si>
  <si>
    <t>2021년 재단홍보 영상제작 및 편집계약</t>
  </si>
  <si>
    <t>서버 라이선스 구입</t>
  </si>
  <si>
    <t>제35회 공무직 채용 위탁</t>
  </si>
  <si>
    <t>L4 스위치 구입</t>
  </si>
  <si>
    <t>디지털 회의 시스템 환경 조성 물품 구입(화상카메라)</t>
  </si>
  <si>
    <t>2021. 청소년-청년정책 홍보 굿즈 제작</t>
  </si>
  <si>
    <t>제4회  국제청소년전문가컨퍼런스in성남 행사 용역</t>
  </si>
  <si>
    <t>디지털 화상회의 시스템 환경조성 물품 구입</t>
  </si>
  <si>
    <t>생활체육 및 평생교육 사업지원을 위한 물품 구입(혈압계-탁자 및 의자포함)</t>
  </si>
  <si>
    <t>직무 공통역량 향상 교육 위탁 운영</t>
  </si>
  <si>
    <t>2021년 12월 포럼 운영</t>
  </si>
  <si>
    <t>㈜한국디씨엠</t>
  </si>
  <si>
    <t>㈜더존비즈온</t>
  </si>
  <si>
    <t>㈜더존에</t>
  </si>
  <si>
    <t>㈜이트리원</t>
  </si>
  <si>
    <t>㈜엑스퍼트컨설팅</t>
  </si>
  <si>
    <t>주식회사 미소아이티</t>
  </si>
  <si>
    <t>꿀레흐델리</t>
  </si>
  <si>
    <t>티앤이씨</t>
  </si>
  <si>
    <t>알서포트㈜</t>
  </si>
  <si>
    <t>한국표준협회</t>
  </si>
  <si>
    <t>인력개발팀</t>
  </si>
  <si>
    <t>전략경영본부</t>
    <phoneticPr fontId="2" type="noConversion"/>
  </si>
  <si>
    <t>2021.11.12.
2021.11.23.</t>
    <phoneticPr fontId="2" type="noConversion"/>
  </si>
  <si>
    <t>계약현황</t>
    <phoneticPr fontId="2" type="noConversion"/>
  </si>
  <si>
    <t>계약현황공개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</si>
  <si>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</si>
  <si>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</si>
  <si>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계약현황</t>
    <phoneticPr fontId="2" type="noConversion"/>
  </si>
  <si>
    <t>분당정자청소년수련관 대체공간 확보를 위한 시설환경개선공사</t>
  </si>
  <si>
    <t>경기도 성남시 중원구 산성대로 344-1(중앙동) 3층</t>
  </si>
  <si>
    <t>㈜주원공영</t>
  </si>
  <si>
    <t>이명엽</t>
  </si>
  <si>
    <t>계약부서(감독원)</t>
    <phoneticPr fontId="2" type="noConversion"/>
  </si>
  <si>
    <t xml:space="preserve">경기도 성남시 분당구 정자일로 197, 20층 2001호 </t>
  </si>
  <si>
    <t>배현주</t>
  </si>
  <si>
    <t>서울시 송파구 송파대로 201, A동 1020~1021호</t>
  </si>
  <si>
    <t>조윤섭</t>
  </si>
  <si>
    <t>강원도 춘천시 남산면 버들1길 130-0</t>
  </si>
  <si>
    <t>김용우</t>
  </si>
  <si>
    <t>윤성태</t>
  </si>
  <si>
    <t>서울시 종로구 이화장1나길 3(이화동)</t>
  </si>
  <si>
    <t>이재원</t>
  </si>
  <si>
    <t>대외협력팀 한기성 / 청년정책팀 한지현</t>
    <phoneticPr fontId="25" type="noConversion"/>
  </si>
  <si>
    <t>경기도 성나미 분당구 매화로 54, 2층 204호 A135호</t>
  </si>
  <si>
    <t>유현준</t>
  </si>
  <si>
    <t>서울시 강남구 광평로56길 8-13, 1109호</t>
  </si>
  <si>
    <t>이창열</t>
  </si>
  <si>
    <t>서울특별시 송파구 중대로 121, 롯데캐슬파인힐 2층(가락동)</t>
  </si>
  <si>
    <t>김정문</t>
  </si>
  <si>
    <t>중원청소년수련관 인라인스케이트장(야외농구장) 바닥교체 및 환경조성 공사</t>
  </si>
  <si>
    <t>추정가격이 2억원 이하 전문공사(제25조제3항제1호)</t>
  </si>
  <si>
    <t>경기도 성남시 수정구 산성대로341번길 한신상가동 2층</t>
  </si>
  <si>
    <t>명진이엔씨㈜</t>
  </si>
  <si>
    <t>김은경</t>
  </si>
  <si>
    <t>서울시 영등포구 영신로 220, 602, 603호</t>
  </si>
  <si>
    <t>김재욱</t>
  </si>
  <si>
    <t>경기도 성남시 분당구 느티로 70, 304동 601호</t>
  </si>
  <si>
    <t>이채원</t>
  </si>
  <si>
    <t>서울시 서대문구 경기대로 48-0(충정로2가) 2층</t>
  </si>
  <si>
    <t>정현자</t>
  </si>
  <si>
    <t>서울시 송파구 위례성대로10(방이동, 에스타워9)</t>
  </si>
  <si>
    <t>서형수</t>
  </si>
  <si>
    <t>서울시 강남구 테헤란로69길 5</t>
  </si>
  <si>
    <t>강명수</t>
  </si>
  <si>
    <t>경기도 용인시 기흥구 중부대로 184, A동 3층 308호(영덕동)</t>
  </si>
  <si>
    <t>강인성</t>
  </si>
  <si>
    <t>다목적 LED 전광판 설치 공사</t>
  </si>
  <si>
    <t>추정가격 8천만원 이하 정보통신공사</t>
  </si>
  <si>
    <t>경기도 성남시 중원구 사기막골로 148 (상대원동) 중앙이노테크 3층</t>
  </si>
  <si>
    <t>㈜아이에스피테크</t>
  </si>
  <si>
    <t>권오석</t>
  </si>
  <si>
    <t>분당정자청소년수련관 배영현</t>
  </si>
  <si>
    <t xml:space="preserve">2021.11.01. ~ 2021.12.15. </t>
  </si>
  <si>
    <t>청년교류팀 김보희</t>
  </si>
  <si>
    <t>대외협력팀 한기성</t>
  </si>
  <si>
    <t>2021.11.02. ~ 2021.11.26.</t>
  </si>
  <si>
    <t>2021.11.02. ~ 2021.11.27.</t>
  </si>
  <si>
    <t>인력개발팀 정현섭</t>
  </si>
  <si>
    <t>2021.11.05. ~ 2021.11.10.</t>
  </si>
  <si>
    <t>2021.11.05. ~ 2021.11.26.</t>
  </si>
  <si>
    <t>2021.11.08. ~ 2021.12.03.</t>
  </si>
  <si>
    <t>2021.11.12. ~ 2021.11.19.</t>
  </si>
  <si>
    <t>인력개발팀 김다정</t>
  </si>
  <si>
    <t>2021.11.12. ~ 2021.12.31.</t>
  </si>
  <si>
    <t>중원청소년수련관 조영조</t>
  </si>
  <si>
    <t>2021.11.18. ~ 2021.12.17.</t>
  </si>
  <si>
    <t>2021.11.18. ~ 2021.12.18.</t>
  </si>
  <si>
    <t>경영지원팀 박준희</t>
  </si>
  <si>
    <t>2021.11.19. ~ 2021.12.04.</t>
  </si>
  <si>
    <t>청년정책팀 박지윤</t>
  </si>
  <si>
    <t>2021.11.19. ~ 2021.12.17.</t>
  </si>
  <si>
    <t>대외협력팀 이성희</t>
  </si>
  <si>
    <t>2021.11.22. ~ 2021.12.21.</t>
  </si>
  <si>
    <t>2021.11.23. ~ 2021.12.22.</t>
  </si>
  <si>
    <t>사업지원실 남정희</t>
  </si>
  <si>
    <t>2021.11.25. ~ 2021.12.25.</t>
  </si>
  <si>
    <t>2021.11.25. ~ 2021.12.02.</t>
  </si>
  <si>
    <t>기획조정팀 김충현</t>
  </si>
  <si>
    <t>2021.11.26. ~ 2021.12.17.</t>
  </si>
  <si>
    <t>중원청소년수련관 이기관</t>
  </si>
  <si>
    <t>수의계약현황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</si>
  <si>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</si>
  <si>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</si>
  <si>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</si>
  <si>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</si>
  <si>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수의계약사유</t>
    <phoneticPr fontId="2" type="noConversion"/>
  </si>
  <si>
    <t>계약기간</t>
    <phoneticPr fontId="2" type="noConversion"/>
  </si>
  <si>
    <t>수의계약사유</t>
    <phoneticPr fontId="2" type="noConversion"/>
  </si>
  <si>
    <t>대표자</t>
    <phoneticPr fontId="2" type="noConversion"/>
  </si>
  <si>
    <t>계약기간</t>
    <phoneticPr fontId="2" type="noConversion"/>
  </si>
  <si>
    <t>수의계약사유</t>
    <phoneticPr fontId="2" type="noConversion"/>
  </si>
  <si>
    <t>대외협력팀
청년정책팀</t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</si>
  <si>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</si>
  <si>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</si>
  <si>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</si>
  <si>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대표자</t>
    <phoneticPr fontId="2" type="noConversion"/>
  </si>
  <si>
    <t>수의계약사유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</si>
  <si>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</si>
  <si>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</si>
  <si>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</si>
  <si>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</si>
  <si>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</si>
  <si>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</si>
  <si>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</si>
  <si>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</si>
  <si>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</si>
  <si>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</si>
  <si>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</si>
  <si>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</si>
  <si>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대표자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</si>
  <si>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</si>
  <si>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</si>
  <si>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</si>
  <si>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</si>
  <si>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2021.10.28. ~ 2021.11.24.</t>
  </si>
  <si>
    <t>2021.11.01. ~ 2021.12.15.</t>
  </si>
  <si>
    <t>2021.11.22. ~ 2021.12.20.</t>
  </si>
  <si>
    <t>2021.12.01. ~ 2021.12.10.</t>
  </si>
  <si>
    <t>전략경영본부</t>
    <phoneticPr fontId="2" type="noConversion"/>
  </si>
  <si>
    <t>성남청소년균형동반협의체 홍보영상 제작(변경계약)</t>
    <phoneticPr fontId="2" type="noConversion"/>
  </si>
  <si>
    <t>그랩 스튜디오</t>
    <phoneticPr fontId="2" type="noConversion"/>
  </si>
  <si>
    <t>2021.08.23. ~ 2021.11.30.</t>
    <phoneticPr fontId="2" type="noConversion"/>
  </si>
  <si>
    <t>과업내용의 추가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</si>
</sst>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Border="1" applyAlignment="1">
      <alignment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4" fontId="6" fillId="0" borderId="2" xfId="0" applyNumberFormat="1" applyFont="1" applyFill="1" applyBorder="1" applyAlignment="1" applyProtection="1">
      <alignment horizontal="center" vertical="center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177" fontId="31" fillId="0" borderId="2" xfId="0" applyNumberFormat="1" applyFont="1" applyFill="1" applyBorder="1" applyAlignment="1">
      <alignment horizontal="left" vertical="center" shrinkToFit="1"/>
    </xf>
    <xf numFmtId="41" fontId="31" fillId="0" borderId="2" xfId="1" quotePrefix="1" applyFont="1" applyFill="1" applyBorder="1" applyAlignment="1">
      <alignment vertical="center" shrinkToFit="1"/>
    </xf>
    <xf numFmtId="181" fontId="31" fillId="0" borderId="2" xfId="2" applyNumberFormat="1" applyFont="1" applyFill="1" applyBorder="1" applyAlignment="1">
      <alignment horizontal="center" vertical="center" shrinkToFit="1"/>
    </xf>
    <xf numFmtId="181" fontId="31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185" fontId="5" fillId="0" borderId="33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31" fillId="0" borderId="2" xfId="0" applyNumberFormat="1" applyFont="1" applyFill="1" applyBorder="1" applyAlignment="1">
      <alignment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41" fontId="31" fillId="0" borderId="2" xfId="1" quotePrefix="1" applyFont="1" applyFill="1" applyBorder="1" applyAlignment="1" applyProtection="1">
      <alignment horizontal="right" vertical="center" shrinkToFit="1"/>
    </xf>
    <xf numFmtId="41" fontId="31" fillId="0" borderId="0" xfId="0" applyNumberFormat="1" applyFont="1" applyFill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left" vertical="center" shrinkToFit="1"/>
    </xf>
    <xf numFmtId="181" fontId="32" fillId="0" borderId="2" xfId="0" applyNumberFormat="1" applyFont="1" applyFill="1" applyBorder="1" applyAlignment="1" applyProtection="1">
      <alignment horizontal="center" vertical="center" wrapText="1" shrinkToFit="1"/>
    </xf>
    <xf numFmtId="0" fontId="22" fillId="0" borderId="2" xfId="0" quotePrefix="1" applyNumberFormat="1" applyFont="1" applyFill="1" applyBorder="1" applyAlignment="1">
      <alignment horizontal="left" vertical="center" shrinkToFit="1"/>
    </xf>
    <xf numFmtId="41" fontId="22" fillId="0" borderId="2" xfId="1" quotePrefix="1" applyFont="1" applyFill="1" applyBorder="1" applyAlignment="1">
      <alignment vertical="center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>
      <alignment vertical="center" shrinkToFit="1"/>
    </xf>
    <xf numFmtId="41" fontId="22" fillId="0" borderId="27" xfId="1" applyFont="1" applyFill="1" applyBorder="1" applyAlignment="1" applyProtection="1">
      <alignment horizontal="right" vertical="center" shrinkToFit="1"/>
    </xf>
    <xf numFmtId="41" fontId="22" fillId="0" borderId="27" xfId="1" quotePrefix="1" applyFont="1" applyFill="1" applyBorder="1" applyAlignment="1" applyProtection="1">
      <alignment horizontal="right" vertical="center" shrinkToFit="1"/>
    </xf>
    <xf numFmtId="177" fontId="22" fillId="0" borderId="2" xfId="0" quotePrefix="1" applyNumberFormat="1" applyFont="1" applyFill="1" applyBorder="1" applyAlignment="1">
      <alignment horizontal="center" vertical="center" shrinkToFit="1"/>
    </xf>
    <xf numFmtId="38" fontId="5" fillId="0" borderId="2" xfId="2" applyNumberFormat="1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shrinkToFit="1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41" fontId="22" fillId="0" borderId="2" xfId="1" applyFont="1" applyFill="1" applyBorder="1" applyAlignment="1" applyProtection="1">
      <alignment horizontal="center" vertical="center" shrinkToFit="1"/>
    </xf>
    <xf numFmtId="0" fontId="22" fillId="0" borderId="2" xfId="1" applyNumberFormat="1" applyFont="1" applyFill="1" applyBorder="1" applyAlignment="1" applyProtection="1">
      <alignment horizontal="left" vertical="center" shrinkToFit="1"/>
    </xf>
    <xf numFmtId="0" fontId="22" fillId="0" borderId="2" xfId="1" applyNumberFormat="1" applyFont="1" applyFill="1" applyBorder="1" applyAlignment="1" applyProtection="1">
      <alignment horizontal="center" vertical="center" shrinkToFit="1"/>
    </xf>
    <xf numFmtId="181" fontId="22" fillId="0" borderId="2" xfId="1" quotePrefix="1" applyNumberFormat="1" applyFont="1" applyFill="1" applyBorder="1" applyAlignment="1" applyProtection="1">
      <alignment horizontal="center" vertical="center" shrinkToFit="1"/>
    </xf>
    <xf numFmtId="184" fontId="22" fillId="0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Fill="1" applyBorder="1" applyAlignment="1" applyProtection="1">
      <alignment horizontal="right" vertical="center"/>
    </xf>
    <xf numFmtId="180" fontId="22" fillId="0" borderId="2" xfId="0" applyNumberFormat="1" applyFont="1" applyFill="1" applyBorder="1" applyAlignment="1" applyProtection="1">
      <alignment horizontal="center" vertical="center"/>
    </xf>
    <xf numFmtId="180" fontId="22" fillId="0" borderId="0" xfId="5763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vertical="center"/>
    </xf>
    <xf numFmtId="0" fontId="5" fillId="0" borderId="27" xfId="0" quotePrefix="1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>
      <alignment vertical="center" shrinkToFit="1"/>
    </xf>
    <xf numFmtId="181" fontId="5" fillId="0" borderId="27" xfId="2" applyNumberFormat="1" applyFont="1" applyFill="1" applyBorder="1" applyAlignment="1">
      <alignment horizontal="center" vertical="center" shrinkToFit="1"/>
    </xf>
    <xf numFmtId="181" fontId="5" fillId="0" borderId="27" xfId="0" quotePrefix="1" applyNumberFormat="1" applyFont="1" applyFill="1" applyBorder="1" applyAlignment="1">
      <alignment horizontal="center" vertical="center" shrinkToFit="1"/>
    </xf>
    <xf numFmtId="0" fontId="22" fillId="5" borderId="2" xfId="0" applyNumberFormat="1" applyFont="1" applyFill="1" applyBorder="1" applyAlignment="1" applyProtection="1">
      <alignment horizontal="center" vertical="center" shrinkToFit="1"/>
    </xf>
    <xf numFmtId="0" fontId="5" fillId="5" borderId="34" xfId="0" applyFont="1" applyFill="1" applyBorder="1" applyAlignment="1">
      <alignment horizontal="center" vertical="center"/>
    </xf>
    <xf numFmtId="41" fontId="5" fillId="0" borderId="0" xfId="1" applyFont="1" applyFill="1" applyBorder="1" applyAlignment="1">
      <alignment vertical="center"/>
    </xf>
    <xf numFmtId="0" fontId="29" fillId="0" borderId="2" xfId="0" applyNumberFormat="1" applyFont="1" applyFill="1" applyBorder="1" applyAlignment="1" applyProtection="1">
      <alignment horizontal="center" vertical="center" shrinkToFit="1"/>
    </xf>
    <xf numFmtId="177" fontId="29" fillId="0" borderId="2" xfId="0" quotePrefix="1" applyNumberFormat="1" applyFont="1" applyFill="1" applyBorder="1" applyAlignment="1">
      <alignment horizontal="left" vertical="center" shrinkToFit="1"/>
    </xf>
    <xf numFmtId="0" fontId="29" fillId="0" borderId="2" xfId="0" applyNumberFormat="1" applyFont="1" applyFill="1" applyBorder="1" applyAlignment="1">
      <alignment vertical="center" shrinkToFit="1"/>
    </xf>
    <xf numFmtId="41" fontId="29" fillId="0" borderId="2" xfId="1" applyFont="1" applyFill="1" applyBorder="1" applyAlignment="1">
      <alignment horizontal="right" vertical="center" shrinkToFit="1"/>
    </xf>
    <xf numFmtId="41" fontId="29" fillId="0" borderId="2" xfId="1" applyFont="1" applyFill="1" applyBorder="1" applyAlignment="1" applyProtection="1">
      <alignment horizontal="right" vertical="center" shrinkToFit="1"/>
    </xf>
    <xf numFmtId="41" fontId="29" fillId="0" borderId="2" xfId="1" quotePrefix="1" applyFont="1" applyFill="1" applyBorder="1" applyAlignment="1" applyProtection="1">
      <alignment horizontal="right" vertical="center" shrinkToFit="1"/>
    </xf>
    <xf numFmtId="181" fontId="29" fillId="0" borderId="2" xfId="0" applyNumberFormat="1" applyFont="1" applyFill="1" applyBorder="1" applyAlignment="1" applyProtection="1">
      <alignment horizontal="center" vertical="center" shrinkToFit="1"/>
    </xf>
    <xf numFmtId="41" fontId="29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vertical="center" shrinkToFit="1"/>
    </xf>
    <xf numFmtId="181" fontId="5" fillId="0" borderId="33" xfId="0" applyNumberFormat="1" applyFont="1" applyFill="1" applyBorder="1" applyAlignment="1" applyProtection="1">
      <alignment horizontal="center" vertical="center" shrinkToFit="1"/>
    </xf>
    <xf numFmtId="41" fontId="5" fillId="0" borderId="34" xfId="0" applyNumberFormat="1" applyFont="1" applyFill="1" applyBorder="1" applyAlignment="1">
      <alignment vertical="center"/>
    </xf>
    <xf numFmtId="177" fontId="5" fillId="0" borderId="27" xfId="0" quotePrefix="1" applyNumberFormat="1" applyFont="1" applyFill="1" applyBorder="1" applyAlignment="1">
      <alignment horizontal="left" vertical="center" shrinkToFit="1"/>
    </xf>
    <xf numFmtId="181" fontId="5" fillId="0" borderId="27" xfId="0" applyNumberFormat="1" applyFont="1" applyFill="1" applyBorder="1" applyAlignment="1" applyProtection="1">
      <alignment horizontal="center"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49849;&#55148;&#47928;&#49436;/1.%20&#44228;&#50557;&#44288;&#47144;/2.%20&#44228;&#50557;&#54788;&#54889;%20&#44277;&#44060;%20&#48143;%20&#48156;&#51452;&#44228;&#54925;%20&#46321;/2021.%207&#50900;%20&#44228;&#50557;&#51221;&#48372;&#44277;&#44060;(2021.07/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2" width="8.88671875" style="196"/>
    <col min="3" max="3" width="35.21875" style="196" bestFit="1" customWidth="1"/>
    <col min="4" max="4" width="8.88671875" style="196"/>
    <col min="5" max="5" width="30.5546875" style="196" customWidth="1"/>
    <col min="6" max="7" width="8.88671875" style="196"/>
    <col min="8" max="8" width="10.109375" style="196" bestFit="1" customWidth="1"/>
    <col min="9" max="9" width="18.88671875" style="196" bestFit="1" customWidth="1"/>
    <col min="10" max="16384" width="8.88671875" style="196"/>
  </cols>
  <sheetData>
    <row r="1" spans="1:12" ht="36" customHeight="1" x14ac:dyDescent="0.15">
      <c r="A1" s="194" t="s">
        <v>54</v>
      </c>
      <c r="B1" s="194"/>
      <c r="C1" s="195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25.5" customHeight="1" x14ac:dyDescent="0.15">
      <c r="A2" s="71" t="s">
        <v>92</v>
      </c>
      <c r="B2" s="197"/>
      <c r="C2" s="198"/>
      <c r="D2" s="199"/>
      <c r="E2" s="199"/>
      <c r="F2" s="199"/>
      <c r="G2" s="199"/>
      <c r="H2" s="199"/>
      <c r="I2" s="199"/>
      <c r="J2" s="199"/>
      <c r="K2" s="199"/>
      <c r="L2" s="136" t="s">
        <v>83</v>
      </c>
    </row>
    <row r="3" spans="1:12" ht="35.25" customHeight="1" x14ac:dyDescent="0.15">
      <c r="A3" s="200" t="s">
        <v>55</v>
      </c>
      <c r="B3" s="200" t="s">
        <v>40</v>
      </c>
      <c r="C3" s="201" t="s">
        <v>56</v>
      </c>
      <c r="D3" s="202" t="s">
        <v>98</v>
      </c>
      <c r="E3" s="200" t="s">
        <v>57</v>
      </c>
      <c r="F3" s="200" t="s">
        <v>58</v>
      </c>
      <c r="G3" s="200" t="s">
        <v>59</v>
      </c>
      <c r="H3" s="200" t="s">
        <v>95</v>
      </c>
      <c r="I3" s="200" t="s">
        <v>41</v>
      </c>
      <c r="J3" s="200" t="s">
        <v>60</v>
      </c>
      <c r="K3" s="200" t="s">
        <v>61</v>
      </c>
      <c r="L3" s="203" t="s">
        <v>1</v>
      </c>
    </row>
    <row r="4" spans="1:12" s="28" customFormat="1" ht="24" customHeight="1" x14ac:dyDescent="0.25">
      <c r="A4" s="151">
        <v>2021</v>
      </c>
      <c r="B4" s="118">
        <v>12</v>
      </c>
      <c r="C4" s="106" t="s">
        <v>372</v>
      </c>
      <c r="D4" s="89" t="s">
        <v>373</v>
      </c>
      <c r="E4" s="250" t="s">
        <v>374</v>
      </c>
      <c r="F4" s="25">
        <v>100</v>
      </c>
      <c r="G4" s="25" t="s">
        <v>375</v>
      </c>
      <c r="H4" s="27">
        <v>2500000</v>
      </c>
      <c r="I4" s="25" t="s">
        <v>277</v>
      </c>
      <c r="J4" s="25" t="s">
        <v>376</v>
      </c>
      <c r="K4" s="25" t="s">
        <v>337</v>
      </c>
      <c r="L4" s="25"/>
    </row>
    <row r="5" spans="1:12" s="28" customFormat="1" ht="24" customHeight="1" x14ac:dyDescent="0.25">
      <c r="A5" s="151">
        <v>2021</v>
      </c>
      <c r="B5" s="119">
        <v>12</v>
      </c>
      <c r="C5" s="88" t="s">
        <v>389</v>
      </c>
      <c r="D5" s="89" t="s">
        <v>373</v>
      </c>
      <c r="E5" s="223" t="s">
        <v>390</v>
      </c>
      <c r="F5" s="26">
        <v>350</v>
      </c>
      <c r="G5" s="25" t="s">
        <v>375</v>
      </c>
      <c r="H5" s="27">
        <v>3600000</v>
      </c>
      <c r="I5" s="25" t="s">
        <v>391</v>
      </c>
      <c r="J5" s="25" t="s">
        <v>392</v>
      </c>
      <c r="K5" s="25" t="s">
        <v>393</v>
      </c>
      <c r="L5" s="25"/>
    </row>
    <row r="6" spans="1:12" s="28" customFormat="1" ht="24" customHeight="1" x14ac:dyDescent="0.25">
      <c r="A6" s="151">
        <v>2021</v>
      </c>
      <c r="B6" s="119">
        <v>12</v>
      </c>
      <c r="C6" s="88" t="s">
        <v>394</v>
      </c>
      <c r="D6" s="25" t="s">
        <v>373</v>
      </c>
      <c r="E6" s="223" t="s">
        <v>395</v>
      </c>
      <c r="F6" s="26">
        <v>1</v>
      </c>
      <c r="G6" s="25" t="s">
        <v>396</v>
      </c>
      <c r="H6" s="27">
        <v>3300000</v>
      </c>
      <c r="I6" s="25" t="s">
        <v>391</v>
      </c>
      <c r="J6" s="25" t="s">
        <v>397</v>
      </c>
      <c r="K6" s="25" t="s">
        <v>398</v>
      </c>
      <c r="L6" s="25"/>
    </row>
    <row r="7" spans="1:12" s="28" customFormat="1" ht="24" customHeight="1" x14ac:dyDescent="0.25">
      <c r="A7" s="151">
        <v>2021</v>
      </c>
      <c r="B7" s="119">
        <v>12</v>
      </c>
      <c r="C7" s="88" t="s">
        <v>399</v>
      </c>
      <c r="D7" s="25" t="s">
        <v>400</v>
      </c>
      <c r="E7" s="223" t="s">
        <v>395</v>
      </c>
      <c r="F7" s="26">
        <v>1</v>
      </c>
      <c r="G7" s="25" t="s">
        <v>396</v>
      </c>
      <c r="H7" s="27">
        <v>28160000</v>
      </c>
      <c r="I7" s="25" t="s">
        <v>391</v>
      </c>
      <c r="J7" s="25" t="s">
        <v>397</v>
      </c>
      <c r="K7" s="25" t="s">
        <v>398</v>
      </c>
      <c r="L7" s="25"/>
    </row>
    <row r="8" spans="1:12" s="28" customFormat="1" ht="24" customHeight="1" x14ac:dyDescent="0.25">
      <c r="A8" s="151"/>
      <c r="B8" s="119"/>
      <c r="C8" s="120" t="s">
        <v>127</v>
      </c>
      <c r="D8" s="89"/>
      <c r="E8" s="223"/>
      <c r="F8" s="26"/>
      <c r="G8" s="25"/>
      <c r="H8" s="27"/>
      <c r="I8" s="25"/>
      <c r="J8" s="25"/>
      <c r="K8" s="25"/>
      <c r="L8" s="25"/>
    </row>
    <row r="9" spans="1:12" s="28" customFormat="1" ht="24" customHeight="1" x14ac:dyDescent="0.25">
      <c r="A9" s="151"/>
      <c r="B9" s="119"/>
      <c r="C9" s="88"/>
      <c r="D9" s="89"/>
      <c r="E9" s="223"/>
      <c r="F9" s="26"/>
      <c r="G9" s="25"/>
      <c r="H9" s="27"/>
      <c r="I9" s="25"/>
      <c r="J9" s="25"/>
      <c r="K9" s="25"/>
      <c r="L9" s="25"/>
    </row>
    <row r="10" spans="1:12" s="28" customFormat="1" ht="24" customHeight="1" x14ac:dyDescent="0.25">
      <c r="A10" s="151"/>
      <c r="B10" s="119"/>
      <c r="C10" s="88"/>
      <c r="D10" s="25"/>
      <c r="E10" s="223"/>
      <c r="F10" s="26"/>
      <c r="G10" s="25"/>
      <c r="H10" s="27"/>
      <c r="I10" s="25"/>
      <c r="J10" s="25"/>
      <c r="K10" s="25"/>
      <c r="L10" s="25"/>
    </row>
    <row r="11" spans="1:12" s="28" customFormat="1" ht="24" customHeight="1" x14ac:dyDescent="0.25">
      <c r="A11" s="151"/>
      <c r="B11" s="119"/>
      <c r="C11" s="88"/>
      <c r="D11" s="89"/>
      <c r="E11" s="223"/>
      <c r="F11" s="26"/>
      <c r="G11" s="25"/>
      <c r="H11" s="27"/>
      <c r="I11" s="25"/>
      <c r="J11" s="25"/>
      <c r="K11" s="25"/>
      <c r="L11" s="25"/>
    </row>
    <row r="12" spans="1:12" s="28" customFormat="1" ht="24" customHeight="1" x14ac:dyDescent="0.25">
      <c r="A12" s="151"/>
      <c r="B12" s="119"/>
      <c r="C12" s="120"/>
      <c r="D12" s="25"/>
      <c r="E12" s="246"/>
      <c r="F12" s="89"/>
      <c r="G12" s="67"/>
      <c r="H12" s="27"/>
      <c r="I12" s="25"/>
      <c r="J12" s="25"/>
      <c r="K12" s="25"/>
      <c r="L12" s="25"/>
    </row>
    <row r="13" spans="1:12" s="28" customFormat="1" ht="24" customHeight="1" x14ac:dyDescent="0.25">
      <c r="A13" s="151"/>
      <c r="B13" s="119"/>
      <c r="C13" s="88"/>
      <c r="D13" s="25"/>
      <c r="E13" s="12"/>
      <c r="F13" s="26"/>
      <c r="G13" s="25"/>
      <c r="H13" s="27"/>
      <c r="I13" s="25"/>
      <c r="J13" s="25"/>
      <c r="K13" s="25"/>
      <c r="L13" s="25"/>
    </row>
    <row r="14" spans="1:12" s="28" customFormat="1" ht="24" customHeight="1" x14ac:dyDescent="0.25">
      <c r="A14" s="151"/>
      <c r="B14" s="119"/>
      <c r="C14" s="120"/>
      <c r="D14" s="25"/>
      <c r="E14" s="12"/>
      <c r="F14" s="26"/>
      <c r="G14" s="25"/>
      <c r="H14" s="27"/>
      <c r="I14" s="25"/>
      <c r="J14" s="25"/>
      <c r="K14" s="25"/>
      <c r="L14" s="25"/>
    </row>
    <row r="15" spans="1:12" s="28" customFormat="1" ht="24" customHeight="1" x14ac:dyDescent="0.25">
      <c r="A15" s="151"/>
      <c r="B15" s="119"/>
      <c r="C15" s="88"/>
      <c r="D15" s="25"/>
      <c r="E15" s="12"/>
      <c r="F15" s="26"/>
      <c r="G15" s="25"/>
      <c r="H15" s="27"/>
      <c r="I15" s="25"/>
      <c r="J15" s="25"/>
      <c r="K15" s="25"/>
      <c r="L15" s="25"/>
    </row>
    <row r="16" spans="1:12" s="28" customFormat="1" ht="24" customHeight="1" x14ac:dyDescent="0.25">
      <c r="A16" s="151"/>
      <c r="B16" s="119"/>
      <c r="C16" s="88"/>
      <c r="D16" s="25"/>
      <c r="E16" s="12"/>
      <c r="F16" s="26"/>
      <c r="G16" s="25"/>
      <c r="H16" s="27"/>
      <c r="I16" s="25"/>
      <c r="J16" s="25"/>
      <c r="K16" s="25"/>
      <c r="L16" s="25"/>
    </row>
    <row r="17" spans="1:12" s="28" customFormat="1" ht="24" customHeight="1" x14ac:dyDescent="0.25">
      <c r="A17" s="151"/>
      <c r="B17" s="119"/>
      <c r="C17" s="120"/>
      <c r="D17" s="25"/>
      <c r="E17" s="12"/>
      <c r="F17" s="26"/>
      <c r="G17" s="25"/>
      <c r="H17" s="27"/>
      <c r="I17" s="25"/>
      <c r="J17" s="25"/>
      <c r="K17" s="25"/>
      <c r="L17" s="25"/>
    </row>
    <row r="18" spans="1:12" s="28" customFormat="1" ht="24" customHeight="1" x14ac:dyDescent="0.25">
      <c r="A18" s="151"/>
      <c r="B18" s="119"/>
      <c r="C18" s="88"/>
      <c r="D18" s="25"/>
      <c r="E18" s="12"/>
      <c r="F18" s="26"/>
      <c r="G18" s="25"/>
      <c r="H18" s="27"/>
      <c r="I18" s="25"/>
      <c r="J18" s="25"/>
      <c r="K18" s="25"/>
      <c r="L18" s="25"/>
    </row>
    <row r="19" spans="1:12" s="28" customFormat="1" ht="24" customHeight="1" x14ac:dyDescent="0.25">
      <c r="A19" s="151"/>
      <c r="B19" s="119"/>
      <c r="C19" s="120"/>
      <c r="D19" s="25"/>
      <c r="E19" s="12"/>
      <c r="F19" s="26"/>
      <c r="G19" s="25"/>
      <c r="H19" s="27"/>
      <c r="I19" s="25"/>
      <c r="J19" s="25"/>
      <c r="K19" s="25"/>
      <c r="L19" s="25"/>
    </row>
    <row r="20" spans="1:12" s="28" customFormat="1" ht="24" customHeight="1" x14ac:dyDescent="0.25">
      <c r="A20" s="151"/>
      <c r="B20" s="119"/>
      <c r="C20" s="88"/>
      <c r="D20" s="25"/>
      <c r="E20" s="12"/>
      <c r="F20" s="26"/>
      <c r="G20" s="25"/>
      <c r="H20" s="27"/>
      <c r="I20" s="25"/>
      <c r="J20" s="25"/>
      <c r="K20" s="25"/>
      <c r="L20" s="25"/>
    </row>
    <row r="21" spans="1:12" s="28" customFormat="1" ht="24" customHeight="1" x14ac:dyDescent="0.25">
      <c r="A21" s="151"/>
      <c r="B21" s="119"/>
      <c r="C21" s="88"/>
      <c r="D21" s="25"/>
      <c r="E21" s="12"/>
      <c r="F21" s="26"/>
      <c r="G21" s="25"/>
      <c r="H21" s="27"/>
      <c r="I21" s="25"/>
      <c r="J21" s="25"/>
      <c r="K21" s="25"/>
      <c r="L21" s="25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1" customWidth="1"/>
    <col min="2" max="2" width="42.21875" style="31" customWidth="1"/>
    <col min="3" max="3" width="11.109375" style="31" customWidth="1"/>
    <col min="4" max="4" width="14" style="31" customWidth="1"/>
    <col min="5" max="5" width="9.44140625" style="31" customWidth="1"/>
    <col min="6" max="6" width="14" style="31" customWidth="1"/>
    <col min="7" max="7" width="9.5546875" style="31" customWidth="1"/>
    <col min="8" max="8" width="14" style="31" customWidth="1"/>
    <col min="9" max="9" width="27.21875" style="31" customWidth="1"/>
    <col min="10" max="16384" width="8.88671875" style="29"/>
  </cols>
  <sheetData>
    <row r="1" spans="1:9" s="46" customFormat="1" ht="36" customHeight="1" x14ac:dyDescent="0.55000000000000004">
      <c r="A1" s="324" t="s">
        <v>72</v>
      </c>
      <c r="B1" s="324"/>
      <c r="C1" s="324"/>
      <c r="D1" s="324"/>
      <c r="E1" s="324"/>
      <c r="F1" s="324"/>
      <c r="G1" s="324"/>
      <c r="H1" s="324"/>
      <c r="I1" s="324"/>
    </row>
    <row r="2" spans="1:9" ht="24" customHeight="1" x14ac:dyDescent="0.25">
      <c r="A2" s="87" t="s">
        <v>91</v>
      </c>
      <c r="B2" s="87"/>
      <c r="C2" s="32"/>
      <c r="D2" s="32"/>
      <c r="E2" s="32"/>
      <c r="F2" s="32"/>
      <c r="G2" s="32"/>
      <c r="H2" s="32"/>
      <c r="I2" s="33" t="s">
        <v>82</v>
      </c>
    </row>
    <row r="3" spans="1:9" ht="24" customHeight="1" x14ac:dyDescent="0.25">
      <c r="A3" s="329" t="s">
        <v>3</v>
      </c>
      <c r="B3" s="327" t="s">
        <v>4</v>
      </c>
      <c r="C3" s="327" t="s">
        <v>62</v>
      </c>
      <c r="D3" s="327" t="s">
        <v>74</v>
      </c>
      <c r="E3" s="325" t="s">
        <v>75</v>
      </c>
      <c r="F3" s="326"/>
      <c r="G3" s="325" t="s">
        <v>76</v>
      </c>
      <c r="H3" s="326"/>
      <c r="I3" s="327" t="s">
        <v>73</v>
      </c>
    </row>
    <row r="4" spans="1:9" ht="24" customHeight="1" x14ac:dyDescent="0.25">
      <c r="A4" s="330"/>
      <c r="B4" s="328"/>
      <c r="C4" s="328"/>
      <c r="D4" s="328"/>
      <c r="E4" s="63" t="s">
        <v>79</v>
      </c>
      <c r="F4" s="63" t="s">
        <v>80</v>
      </c>
      <c r="G4" s="63" t="s">
        <v>79</v>
      </c>
      <c r="H4" s="63" t="s">
        <v>80</v>
      </c>
      <c r="I4" s="328"/>
    </row>
    <row r="5" spans="1:9" ht="24" customHeight="1" x14ac:dyDescent="0.25">
      <c r="A5" s="5" t="s">
        <v>669</v>
      </c>
      <c r="B5" s="191" t="s">
        <v>670</v>
      </c>
      <c r="C5" s="102" t="s">
        <v>671</v>
      </c>
      <c r="D5" s="102" t="s">
        <v>672</v>
      </c>
      <c r="E5" s="104">
        <v>3300000</v>
      </c>
      <c r="F5" s="102" t="s">
        <v>672</v>
      </c>
      <c r="G5" s="104">
        <v>4950000</v>
      </c>
      <c r="H5" s="102" t="s">
        <v>672</v>
      </c>
      <c r="I5" s="9" t="s">
        <v>673</v>
      </c>
    </row>
    <row r="6" spans="1:9" ht="24" customHeight="1" x14ac:dyDescent="0.25">
      <c r="A6" s="5"/>
      <c r="B6" s="120" t="s">
        <v>127</v>
      </c>
      <c r="C6" s="102"/>
      <c r="D6" s="102"/>
      <c r="E6" s="104"/>
      <c r="F6" s="102"/>
      <c r="G6" s="104"/>
      <c r="H6" s="102"/>
      <c r="I6" s="9"/>
    </row>
    <row r="7" spans="1:9" ht="24" customHeight="1" x14ac:dyDescent="0.25">
      <c r="A7" s="5"/>
      <c r="B7" s="6"/>
      <c r="C7" s="102"/>
      <c r="D7" s="102"/>
      <c r="E7" s="104"/>
      <c r="F7" s="102"/>
      <c r="G7" s="104"/>
      <c r="H7" s="102"/>
      <c r="I7" s="9"/>
    </row>
    <row r="8" spans="1:9" ht="24" customHeight="1" x14ac:dyDescent="0.25">
      <c r="A8" s="5"/>
      <c r="B8" s="6"/>
      <c r="C8" s="102"/>
      <c r="D8" s="102"/>
      <c r="E8" s="104"/>
      <c r="F8" s="102"/>
      <c r="G8" s="104"/>
      <c r="H8" s="102"/>
      <c r="I8" s="9"/>
    </row>
    <row r="9" spans="1:9" ht="24" customHeight="1" x14ac:dyDescent="0.25">
      <c r="A9" s="5"/>
      <c r="B9" s="6"/>
      <c r="C9" s="102"/>
      <c r="D9" s="102"/>
      <c r="E9" s="104"/>
      <c r="F9" s="102"/>
      <c r="G9" s="104"/>
      <c r="H9" s="102"/>
      <c r="I9" s="9"/>
    </row>
    <row r="10" spans="1:9" ht="24" customHeight="1" x14ac:dyDescent="0.25">
      <c r="A10" s="5"/>
      <c r="B10" s="6"/>
      <c r="C10" s="102"/>
      <c r="D10" s="102"/>
      <c r="E10" s="104"/>
      <c r="F10" s="102"/>
      <c r="G10" s="104"/>
      <c r="H10" s="102"/>
      <c r="I10" s="9"/>
    </row>
    <row r="11" spans="1:9" ht="24" customHeight="1" x14ac:dyDescent="0.25">
      <c r="A11" s="5"/>
      <c r="B11" s="6"/>
      <c r="C11" s="102"/>
      <c r="D11" s="102"/>
      <c r="E11" s="104"/>
      <c r="F11" s="102"/>
      <c r="G11" s="104"/>
      <c r="H11" s="102"/>
      <c r="I11" s="9"/>
    </row>
    <row r="12" spans="1:9" ht="24" customHeight="1" x14ac:dyDescent="0.25">
      <c r="A12" s="5"/>
      <c r="B12" s="6"/>
      <c r="C12" s="102"/>
      <c r="D12" s="102"/>
      <c r="E12" s="104"/>
      <c r="F12" s="102"/>
      <c r="G12" s="104"/>
      <c r="H12" s="102"/>
      <c r="I12" s="9"/>
    </row>
    <row r="13" spans="1:9" ht="24" customHeight="1" x14ac:dyDescent="0.25">
      <c r="A13" s="5"/>
      <c r="B13" s="6"/>
      <c r="C13" s="102"/>
      <c r="D13" s="102"/>
      <c r="E13" s="104"/>
      <c r="F13" s="102"/>
      <c r="G13" s="104"/>
      <c r="H13" s="102"/>
      <c r="I13" s="9"/>
    </row>
    <row r="14" spans="1:9" ht="24" customHeight="1" x14ac:dyDescent="0.25">
      <c r="A14" s="5"/>
      <c r="B14" s="6"/>
      <c r="C14" s="102"/>
      <c r="D14" s="102"/>
      <c r="E14" s="104"/>
      <c r="F14" s="102"/>
      <c r="G14" s="104"/>
      <c r="H14" s="102"/>
      <c r="I14" s="9"/>
    </row>
    <row r="15" spans="1:9" ht="24" customHeight="1" x14ac:dyDescent="0.25">
      <c r="A15" s="5"/>
      <c r="B15" s="6"/>
      <c r="C15" s="102"/>
      <c r="D15" s="102"/>
      <c r="E15" s="104"/>
      <c r="F15" s="102"/>
      <c r="G15" s="104"/>
      <c r="H15" s="102"/>
      <c r="I15" s="9"/>
    </row>
    <row r="16" spans="1:9" ht="24" customHeight="1" x14ac:dyDescent="0.25">
      <c r="A16" s="5"/>
      <c r="B16" s="6"/>
      <c r="C16" s="103"/>
      <c r="D16" s="103"/>
      <c r="E16" s="105"/>
      <c r="F16" s="103"/>
      <c r="G16" s="105"/>
      <c r="H16" s="103"/>
      <c r="I16" s="9"/>
    </row>
    <row r="17" spans="3:9" ht="24" customHeight="1" x14ac:dyDescent="0.25">
      <c r="C17" s="62"/>
      <c r="D17" s="62"/>
      <c r="E17" s="62"/>
      <c r="F17" s="62"/>
      <c r="G17" s="62"/>
      <c r="H17" s="62"/>
      <c r="I17" s="62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8.6640625" style="209" customWidth="1"/>
    <col min="2" max="2" width="8.77734375" style="209" customWidth="1"/>
    <col min="3" max="3" width="44.21875" style="210" customWidth="1"/>
    <col min="4" max="4" width="10.88671875" style="209" customWidth="1"/>
    <col min="5" max="5" width="12.44140625" style="209" customWidth="1"/>
    <col min="6" max="6" width="18.88671875" style="209" customWidth="1"/>
    <col min="7" max="7" width="11.21875" style="209" customWidth="1"/>
    <col min="8" max="9" width="12.44140625" style="209" customWidth="1"/>
    <col min="10" max="16384" width="8.88671875" style="66"/>
  </cols>
  <sheetData>
    <row r="1" spans="1:12" ht="36" customHeight="1" x14ac:dyDescent="0.15">
      <c r="A1" s="194" t="s">
        <v>68</v>
      </c>
      <c r="B1" s="194"/>
      <c r="C1" s="195"/>
      <c r="D1" s="194"/>
      <c r="E1" s="194"/>
      <c r="F1" s="194"/>
      <c r="G1" s="194"/>
      <c r="H1" s="194"/>
      <c r="I1" s="194"/>
      <c r="J1" s="179"/>
      <c r="K1" s="179"/>
      <c r="L1" s="179"/>
    </row>
    <row r="2" spans="1:12" s="28" customFormat="1" ht="25.5" customHeight="1" x14ac:dyDescent="0.25">
      <c r="A2" s="71" t="s">
        <v>92</v>
      </c>
      <c r="B2" s="197"/>
      <c r="C2" s="198"/>
      <c r="D2" s="199"/>
      <c r="E2" s="199"/>
      <c r="F2" s="199"/>
      <c r="G2" s="199"/>
      <c r="H2" s="199"/>
      <c r="I2" s="136" t="s">
        <v>83</v>
      </c>
      <c r="J2" s="199"/>
      <c r="K2" s="199"/>
      <c r="L2" s="199"/>
    </row>
    <row r="3" spans="1:12" ht="35.25" customHeight="1" x14ac:dyDescent="0.15">
      <c r="A3" s="204" t="s">
        <v>39</v>
      </c>
      <c r="B3" s="205" t="s">
        <v>40</v>
      </c>
      <c r="C3" s="206" t="s">
        <v>52</v>
      </c>
      <c r="D3" s="206" t="s">
        <v>0</v>
      </c>
      <c r="E3" s="207" t="s">
        <v>94</v>
      </c>
      <c r="F3" s="204" t="s">
        <v>41</v>
      </c>
      <c r="G3" s="204" t="s">
        <v>42</v>
      </c>
      <c r="H3" s="204" t="s">
        <v>43</v>
      </c>
      <c r="I3" s="208" t="s">
        <v>1</v>
      </c>
    </row>
    <row r="4" spans="1:12" s="196" customFormat="1" ht="24" customHeight="1" x14ac:dyDescent="0.15">
      <c r="A4" s="151">
        <v>2021</v>
      </c>
      <c r="B4" s="119">
        <v>12</v>
      </c>
      <c r="C4" s="106" t="s">
        <v>377</v>
      </c>
      <c r="D4" s="89" t="s">
        <v>373</v>
      </c>
      <c r="E4" s="27">
        <v>2000000</v>
      </c>
      <c r="F4" s="25" t="s">
        <v>277</v>
      </c>
      <c r="G4" s="25" t="s">
        <v>278</v>
      </c>
      <c r="H4" s="25" t="s">
        <v>279</v>
      </c>
      <c r="I4" s="67"/>
      <c r="J4" s="66"/>
      <c r="K4" s="66"/>
      <c r="L4" s="66"/>
    </row>
    <row r="5" spans="1:12" s="196" customFormat="1" ht="24" customHeight="1" x14ac:dyDescent="0.15">
      <c r="A5" s="151">
        <v>2021</v>
      </c>
      <c r="B5" s="118">
        <v>12</v>
      </c>
      <c r="C5" s="106" t="s">
        <v>378</v>
      </c>
      <c r="D5" s="89" t="s">
        <v>373</v>
      </c>
      <c r="E5" s="90">
        <v>12100000</v>
      </c>
      <c r="F5" s="25" t="s">
        <v>277</v>
      </c>
      <c r="G5" s="25" t="s">
        <v>278</v>
      </c>
      <c r="H5" s="25" t="s">
        <v>279</v>
      </c>
      <c r="I5" s="67"/>
      <c r="J5" s="66"/>
      <c r="K5" s="66"/>
      <c r="L5" s="66"/>
    </row>
    <row r="6" spans="1:12" s="28" customFormat="1" ht="24" customHeight="1" x14ac:dyDescent="0.25">
      <c r="A6" s="151">
        <v>2021</v>
      </c>
      <c r="B6" s="118">
        <v>12</v>
      </c>
      <c r="C6" s="106" t="s">
        <v>379</v>
      </c>
      <c r="D6" s="89" t="s">
        <v>373</v>
      </c>
      <c r="E6" s="90">
        <v>3000000</v>
      </c>
      <c r="F6" s="25" t="s">
        <v>277</v>
      </c>
      <c r="G6" s="25" t="s">
        <v>336</v>
      </c>
      <c r="H6" s="25" t="s">
        <v>337</v>
      </c>
      <c r="I6" s="25"/>
    </row>
    <row r="7" spans="1:12" ht="24" customHeight="1" x14ac:dyDescent="0.15">
      <c r="A7" s="151">
        <v>2021</v>
      </c>
      <c r="B7" s="119">
        <v>12</v>
      </c>
      <c r="C7" s="106" t="s">
        <v>380</v>
      </c>
      <c r="D7" s="89" t="s">
        <v>373</v>
      </c>
      <c r="E7" s="27">
        <v>4000000</v>
      </c>
      <c r="F7" s="25" t="s">
        <v>277</v>
      </c>
      <c r="G7" s="25" t="s">
        <v>338</v>
      </c>
      <c r="H7" s="25" t="s">
        <v>339</v>
      </c>
      <c r="I7" s="67"/>
    </row>
    <row r="8" spans="1:12" ht="24" customHeight="1" x14ac:dyDescent="0.15">
      <c r="A8" s="151">
        <v>2021</v>
      </c>
      <c r="B8" s="118">
        <v>12</v>
      </c>
      <c r="C8" s="106" t="s">
        <v>381</v>
      </c>
      <c r="D8" s="89" t="s">
        <v>373</v>
      </c>
      <c r="E8" s="27">
        <v>1000000</v>
      </c>
      <c r="F8" s="25" t="s">
        <v>277</v>
      </c>
      <c r="G8" s="25" t="s">
        <v>296</v>
      </c>
      <c r="H8" s="25" t="s">
        <v>297</v>
      </c>
      <c r="I8" s="240"/>
    </row>
    <row r="9" spans="1:12" ht="24" customHeight="1" x14ac:dyDescent="0.15">
      <c r="A9" s="151">
        <v>2021</v>
      </c>
      <c r="B9" s="119">
        <v>12</v>
      </c>
      <c r="C9" s="106" t="s">
        <v>382</v>
      </c>
      <c r="D9" s="89" t="s">
        <v>373</v>
      </c>
      <c r="E9" s="27">
        <v>2000000</v>
      </c>
      <c r="F9" s="25" t="s">
        <v>277</v>
      </c>
      <c r="G9" s="25" t="s">
        <v>296</v>
      </c>
      <c r="H9" s="25" t="s">
        <v>297</v>
      </c>
      <c r="I9" s="67"/>
    </row>
    <row r="10" spans="1:12" ht="24" customHeight="1" x14ac:dyDescent="0.15">
      <c r="A10" s="151">
        <v>2021</v>
      </c>
      <c r="B10" s="118">
        <v>12</v>
      </c>
      <c r="C10" s="106" t="s">
        <v>383</v>
      </c>
      <c r="D10" s="89" t="s">
        <v>373</v>
      </c>
      <c r="E10" s="149">
        <v>18000000</v>
      </c>
      <c r="F10" s="89" t="s">
        <v>385</v>
      </c>
      <c r="G10" s="67" t="s">
        <v>386</v>
      </c>
      <c r="H10" s="149" t="s">
        <v>387</v>
      </c>
      <c r="I10" s="67" t="s">
        <v>388</v>
      </c>
    </row>
    <row r="11" spans="1:12" ht="24" customHeight="1" x14ac:dyDescent="0.15">
      <c r="A11" s="151">
        <v>2021</v>
      </c>
      <c r="B11" s="118">
        <v>12</v>
      </c>
      <c r="C11" s="106" t="s">
        <v>401</v>
      </c>
      <c r="D11" s="89" t="s">
        <v>373</v>
      </c>
      <c r="E11" s="149">
        <v>133985000</v>
      </c>
      <c r="F11" s="89" t="s">
        <v>391</v>
      </c>
      <c r="G11" s="67" t="s">
        <v>402</v>
      </c>
      <c r="H11" s="149" t="s">
        <v>403</v>
      </c>
      <c r="I11" s="67" t="s">
        <v>404</v>
      </c>
    </row>
    <row r="12" spans="1:12" s="150" customFormat="1" ht="24" customHeight="1" x14ac:dyDescent="0.15">
      <c r="A12" s="151">
        <v>2021</v>
      </c>
      <c r="B12" s="118">
        <v>12</v>
      </c>
      <c r="C12" s="106" t="s">
        <v>405</v>
      </c>
      <c r="D12" s="89" t="s">
        <v>373</v>
      </c>
      <c r="E12" s="149">
        <v>7332000</v>
      </c>
      <c r="F12" s="89" t="s">
        <v>391</v>
      </c>
      <c r="G12" s="67" t="s">
        <v>397</v>
      </c>
      <c r="H12" s="67" t="s">
        <v>398</v>
      </c>
      <c r="I12" s="67" t="s">
        <v>404</v>
      </c>
      <c r="J12" s="66"/>
      <c r="K12" s="66"/>
      <c r="L12" s="66"/>
    </row>
    <row r="13" spans="1:12" s="150" customFormat="1" ht="24" customHeight="1" x14ac:dyDescent="0.15">
      <c r="A13" s="151">
        <v>2021</v>
      </c>
      <c r="B13" s="119">
        <v>12</v>
      </c>
      <c r="C13" s="106" t="s">
        <v>406</v>
      </c>
      <c r="D13" s="89" t="s">
        <v>373</v>
      </c>
      <c r="E13" s="27">
        <v>3020400</v>
      </c>
      <c r="F13" s="25" t="s">
        <v>391</v>
      </c>
      <c r="G13" s="25" t="s">
        <v>397</v>
      </c>
      <c r="H13" s="25" t="s">
        <v>398</v>
      </c>
      <c r="I13" s="67" t="s">
        <v>404</v>
      </c>
      <c r="J13" s="66"/>
      <c r="K13" s="66"/>
      <c r="L13" s="66"/>
    </row>
    <row r="14" spans="1:12" ht="24" customHeight="1" x14ac:dyDescent="0.15">
      <c r="A14" s="151">
        <v>2021</v>
      </c>
      <c r="B14" s="118">
        <v>12</v>
      </c>
      <c r="C14" s="106" t="s">
        <v>407</v>
      </c>
      <c r="D14" s="89" t="s">
        <v>373</v>
      </c>
      <c r="E14" s="27">
        <v>7320000</v>
      </c>
      <c r="F14" s="25" t="s">
        <v>391</v>
      </c>
      <c r="G14" s="25" t="s">
        <v>397</v>
      </c>
      <c r="H14" s="25" t="s">
        <v>398</v>
      </c>
      <c r="I14" s="240" t="s">
        <v>404</v>
      </c>
    </row>
    <row r="15" spans="1:12" s="196" customFormat="1" ht="24" customHeight="1" x14ac:dyDescent="0.15">
      <c r="A15" s="151">
        <v>2021</v>
      </c>
      <c r="B15" s="119">
        <v>12</v>
      </c>
      <c r="C15" s="106" t="s">
        <v>408</v>
      </c>
      <c r="D15" s="89" t="s">
        <v>373</v>
      </c>
      <c r="E15" s="27">
        <v>2880000</v>
      </c>
      <c r="F15" s="25" t="s">
        <v>391</v>
      </c>
      <c r="G15" s="25" t="s">
        <v>397</v>
      </c>
      <c r="H15" s="25" t="s">
        <v>398</v>
      </c>
      <c r="I15" s="67" t="s">
        <v>404</v>
      </c>
      <c r="J15" s="66"/>
      <c r="K15" s="66"/>
      <c r="L15" s="66"/>
    </row>
    <row r="16" spans="1:12" s="196" customFormat="1" ht="24" customHeight="1" x14ac:dyDescent="0.15">
      <c r="A16" s="152">
        <v>2021</v>
      </c>
      <c r="B16" s="118">
        <v>12</v>
      </c>
      <c r="C16" s="191" t="s">
        <v>409</v>
      </c>
      <c r="D16" s="89" t="s">
        <v>373</v>
      </c>
      <c r="E16" s="90">
        <v>7920000</v>
      </c>
      <c r="F16" s="25" t="s">
        <v>391</v>
      </c>
      <c r="G16" s="67" t="s">
        <v>397</v>
      </c>
      <c r="H16" s="25" t="s">
        <v>398</v>
      </c>
      <c r="I16" s="67" t="s">
        <v>404</v>
      </c>
      <c r="J16" s="66"/>
      <c r="K16" s="66"/>
      <c r="L16" s="66"/>
    </row>
    <row r="17" spans="1:12" s="196" customFormat="1" ht="24" customHeight="1" x14ac:dyDescent="0.15">
      <c r="A17" s="152">
        <v>2021</v>
      </c>
      <c r="B17" s="118">
        <v>12</v>
      </c>
      <c r="C17" s="191" t="s">
        <v>410</v>
      </c>
      <c r="D17" s="89" t="s">
        <v>373</v>
      </c>
      <c r="E17" s="90">
        <v>7200000</v>
      </c>
      <c r="F17" s="25" t="s">
        <v>391</v>
      </c>
      <c r="G17" s="67" t="s">
        <v>397</v>
      </c>
      <c r="H17" s="25" t="s">
        <v>398</v>
      </c>
      <c r="I17" s="67"/>
      <c r="J17" s="66"/>
      <c r="K17" s="66"/>
      <c r="L17" s="66"/>
    </row>
    <row r="18" spans="1:12" s="196" customFormat="1" ht="24" customHeight="1" x14ac:dyDescent="0.15">
      <c r="A18" s="152">
        <v>2021</v>
      </c>
      <c r="B18" s="118">
        <v>12</v>
      </c>
      <c r="C18" s="191" t="s">
        <v>411</v>
      </c>
      <c r="D18" s="89" t="s">
        <v>373</v>
      </c>
      <c r="E18" s="90">
        <v>5400000</v>
      </c>
      <c r="F18" s="25" t="s">
        <v>391</v>
      </c>
      <c r="G18" s="67" t="s">
        <v>397</v>
      </c>
      <c r="H18" s="25" t="s">
        <v>398</v>
      </c>
      <c r="I18" s="67"/>
      <c r="J18" s="66"/>
      <c r="K18" s="66"/>
      <c r="L18" s="66"/>
    </row>
    <row r="19" spans="1:12" s="196" customFormat="1" ht="24" customHeight="1" x14ac:dyDescent="0.15">
      <c r="A19" s="152">
        <v>2021</v>
      </c>
      <c r="B19" s="118">
        <v>12</v>
      </c>
      <c r="C19" s="191" t="s">
        <v>412</v>
      </c>
      <c r="D19" s="89" t="s">
        <v>373</v>
      </c>
      <c r="E19" s="90">
        <v>6000000</v>
      </c>
      <c r="F19" s="25" t="s">
        <v>391</v>
      </c>
      <c r="G19" s="67" t="s">
        <v>397</v>
      </c>
      <c r="H19" s="25" t="s">
        <v>398</v>
      </c>
      <c r="I19" s="67"/>
      <c r="J19" s="66"/>
      <c r="K19" s="66"/>
      <c r="L19" s="66"/>
    </row>
    <row r="20" spans="1:12" s="196" customFormat="1" ht="24" customHeight="1" x14ac:dyDescent="0.15">
      <c r="A20" s="152">
        <v>2021</v>
      </c>
      <c r="B20" s="118">
        <v>12</v>
      </c>
      <c r="C20" s="191" t="s">
        <v>413</v>
      </c>
      <c r="D20" s="89" t="s">
        <v>384</v>
      </c>
      <c r="E20" s="90">
        <v>3540480</v>
      </c>
      <c r="F20" s="25" t="s">
        <v>414</v>
      </c>
      <c r="G20" s="67" t="s">
        <v>415</v>
      </c>
      <c r="H20" s="25" t="s">
        <v>416</v>
      </c>
      <c r="I20" s="67"/>
      <c r="J20" s="66"/>
      <c r="K20" s="66"/>
      <c r="L20" s="66"/>
    </row>
    <row r="21" spans="1:12" s="196" customFormat="1" ht="24" customHeight="1" x14ac:dyDescent="0.15">
      <c r="A21" s="152">
        <v>2021</v>
      </c>
      <c r="B21" s="118">
        <v>12</v>
      </c>
      <c r="C21" s="191" t="s">
        <v>417</v>
      </c>
      <c r="D21" s="89" t="s">
        <v>384</v>
      </c>
      <c r="E21" s="90">
        <v>3600000</v>
      </c>
      <c r="F21" s="25" t="s">
        <v>414</v>
      </c>
      <c r="G21" s="67" t="s">
        <v>415</v>
      </c>
      <c r="H21" s="25" t="s">
        <v>416</v>
      </c>
      <c r="I21" s="67"/>
      <c r="J21" s="66"/>
      <c r="K21" s="66"/>
      <c r="L21" s="66"/>
    </row>
    <row r="22" spans="1:12" s="196" customFormat="1" ht="24" customHeight="1" x14ac:dyDescent="0.15">
      <c r="A22" s="152">
        <v>2021</v>
      </c>
      <c r="B22" s="118">
        <v>12</v>
      </c>
      <c r="C22" s="191" t="s">
        <v>418</v>
      </c>
      <c r="D22" s="89" t="s">
        <v>384</v>
      </c>
      <c r="E22" s="90">
        <v>3600000</v>
      </c>
      <c r="F22" s="25" t="s">
        <v>414</v>
      </c>
      <c r="G22" s="67" t="s">
        <v>419</v>
      </c>
      <c r="H22" s="25" t="s">
        <v>420</v>
      </c>
      <c r="I22" s="67"/>
      <c r="J22" s="66"/>
      <c r="K22" s="66"/>
      <c r="L22" s="66"/>
    </row>
    <row r="23" spans="1:12" s="196" customFormat="1" ht="24" customHeight="1" x14ac:dyDescent="0.15">
      <c r="A23" s="152">
        <v>2021</v>
      </c>
      <c r="B23" s="118">
        <v>12</v>
      </c>
      <c r="C23" s="191" t="s">
        <v>421</v>
      </c>
      <c r="D23" s="89" t="s">
        <v>373</v>
      </c>
      <c r="E23" s="90">
        <v>4200000</v>
      </c>
      <c r="F23" s="25" t="s">
        <v>422</v>
      </c>
      <c r="G23" s="67" t="s">
        <v>423</v>
      </c>
      <c r="H23" s="25" t="s">
        <v>424</v>
      </c>
      <c r="I23" s="67"/>
      <c r="J23" s="66"/>
      <c r="K23" s="66"/>
      <c r="L23" s="66"/>
    </row>
    <row r="24" spans="1:12" s="196" customFormat="1" ht="24" customHeight="1" x14ac:dyDescent="0.15">
      <c r="A24" s="152">
        <v>2021</v>
      </c>
      <c r="B24" s="118">
        <v>12</v>
      </c>
      <c r="C24" s="191" t="s">
        <v>425</v>
      </c>
      <c r="D24" s="89" t="s">
        <v>373</v>
      </c>
      <c r="E24" s="90">
        <v>5000000</v>
      </c>
      <c r="F24" s="25" t="s">
        <v>426</v>
      </c>
      <c r="G24" s="67" t="s">
        <v>427</v>
      </c>
      <c r="H24" s="25" t="s">
        <v>428</v>
      </c>
      <c r="I24" s="67"/>
      <c r="J24" s="66"/>
      <c r="K24" s="66"/>
      <c r="L24" s="66"/>
    </row>
    <row r="25" spans="1:12" s="196" customFormat="1" ht="24" customHeight="1" x14ac:dyDescent="0.15">
      <c r="A25" s="152">
        <v>2021</v>
      </c>
      <c r="B25" s="118">
        <v>12</v>
      </c>
      <c r="C25" s="191" t="s">
        <v>463</v>
      </c>
      <c r="D25" s="89" t="s">
        <v>442</v>
      </c>
      <c r="E25" s="90">
        <v>43470000</v>
      </c>
      <c r="F25" s="191" t="s">
        <v>298</v>
      </c>
      <c r="G25" s="67" t="s">
        <v>448</v>
      </c>
      <c r="H25" s="25" t="s">
        <v>453</v>
      </c>
      <c r="I25" s="67"/>
      <c r="J25" s="66"/>
      <c r="K25" s="66"/>
      <c r="L25" s="66"/>
    </row>
    <row r="26" spans="1:12" s="196" customFormat="1" ht="24" customHeight="1" x14ac:dyDescent="0.15">
      <c r="A26" s="152">
        <v>2021</v>
      </c>
      <c r="B26" s="118">
        <v>12</v>
      </c>
      <c r="C26" s="191" t="s">
        <v>464</v>
      </c>
      <c r="D26" s="89" t="s">
        <v>442</v>
      </c>
      <c r="E26" s="90">
        <v>43470000</v>
      </c>
      <c r="F26" s="191" t="s">
        <v>443</v>
      </c>
      <c r="G26" s="67" t="s">
        <v>449</v>
      </c>
      <c r="H26" s="25" t="s">
        <v>452</v>
      </c>
      <c r="I26" s="67"/>
      <c r="J26" s="66"/>
      <c r="K26" s="66"/>
      <c r="L26" s="66"/>
    </row>
    <row r="27" spans="1:12" s="196" customFormat="1" ht="24" customHeight="1" x14ac:dyDescent="0.15">
      <c r="A27" s="152">
        <v>2021</v>
      </c>
      <c r="B27" s="118">
        <v>12</v>
      </c>
      <c r="C27" s="191" t="s">
        <v>465</v>
      </c>
      <c r="D27" s="89" t="s">
        <v>442</v>
      </c>
      <c r="E27" s="90">
        <v>57960000</v>
      </c>
      <c r="F27" s="191" t="s">
        <v>444</v>
      </c>
      <c r="G27" s="67" t="s">
        <v>450</v>
      </c>
      <c r="H27" s="25" t="s">
        <v>451</v>
      </c>
      <c r="I27" s="67"/>
      <c r="J27" s="66"/>
      <c r="K27" s="66"/>
      <c r="L27" s="66"/>
    </row>
    <row r="28" spans="1:12" s="196" customFormat="1" ht="24" customHeight="1" x14ac:dyDescent="0.15">
      <c r="A28" s="152">
        <v>2021</v>
      </c>
      <c r="B28" s="118">
        <v>12</v>
      </c>
      <c r="C28" s="191" t="s">
        <v>466</v>
      </c>
      <c r="D28" s="89" t="s">
        <v>442</v>
      </c>
      <c r="E28" s="90">
        <v>57960000</v>
      </c>
      <c r="F28" s="191" t="s">
        <v>445</v>
      </c>
      <c r="G28" s="67" t="s">
        <v>454</v>
      </c>
      <c r="H28" s="25" t="s">
        <v>455</v>
      </c>
      <c r="I28" s="67"/>
      <c r="J28" s="66"/>
      <c r="K28" s="66"/>
      <c r="L28" s="66"/>
    </row>
    <row r="29" spans="1:12" s="196" customFormat="1" ht="24" customHeight="1" x14ac:dyDescent="0.15">
      <c r="A29" s="152">
        <v>2021</v>
      </c>
      <c r="B29" s="118">
        <v>12</v>
      </c>
      <c r="C29" s="191" t="s">
        <v>467</v>
      </c>
      <c r="D29" s="89" t="s">
        <v>442</v>
      </c>
      <c r="E29" s="90">
        <v>57960000</v>
      </c>
      <c r="F29" s="191" t="s">
        <v>446</v>
      </c>
      <c r="G29" s="67" t="s">
        <v>457</v>
      </c>
      <c r="H29" s="25" t="s">
        <v>456</v>
      </c>
      <c r="I29" s="67"/>
      <c r="J29" s="66"/>
      <c r="K29" s="66"/>
      <c r="L29" s="66"/>
    </row>
    <row r="30" spans="1:12" s="196" customFormat="1" ht="24" customHeight="1" x14ac:dyDescent="0.15">
      <c r="A30" s="152">
        <v>2021</v>
      </c>
      <c r="B30" s="118">
        <v>12</v>
      </c>
      <c r="C30" s="191" t="s">
        <v>468</v>
      </c>
      <c r="D30" s="89" t="s">
        <v>442</v>
      </c>
      <c r="E30" s="90">
        <v>86940000</v>
      </c>
      <c r="F30" s="191" t="s">
        <v>447</v>
      </c>
      <c r="G30" s="67" t="s">
        <v>459</v>
      </c>
      <c r="H30" s="25" t="s">
        <v>458</v>
      </c>
      <c r="I30" s="67"/>
      <c r="J30" s="66"/>
      <c r="K30" s="66"/>
      <c r="L30" s="66"/>
    </row>
    <row r="31" spans="1:12" s="196" customFormat="1" ht="24" customHeight="1" x14ac:dyDescent="0.15">
      <c r="A31" s="152">
        <v>2021</v>
      </c>
      <c r="B31" s="118">
        <v>12</v>
      </c>
      <c r="C31" s="191" t="s">
        <v>469</v>
      </c>
      <c r="D31" s="89" t="s">
        <v>460</v>
      </c>
      <c r="E31" s="90">
        <v>115920000</v>
      </c>
      <c r="F31" s="191" t="s">
        <v>477</v>
      </c>
      <c r="G31" s="67" t="s">
        <v>461</v>
      </c>
      <c r="H31" s="25" t="s">
        <v>462</v>
      </c>
      <c r="I31" s="67"/>
      <c r="J31" s="66"/>
      <c r="K31" s="66"/>
      <c r="L31" s="66"/>
    </row>
    <row r="32" spans="1:12" s="196" customFormat="1" ht="24" customHeight="1" x14ac:dyDescent="0.15">
      <c r="A32" s="152">
        <v>2021</v>
      </c>
      <c r="B32" s="118">
        <v>12</v>
      </c>
      <c r="C32" s="191" t="s">
        <v>470</v>
      </c>
      <c r="D32" s="89" t="s">
        <v>476</v>
      </c>
      <c r="E32" s="90">
        <v>1100875</v>
      </c>
      <c r="F32" s="191" t="s">
        <v>298</v>
      </c>
      <c r="G32" s="67" t="s">
        <v>478</v>
      </c>
      <c r="H32" s="25" t="s">
        <v>483</v>
      </c>
      <c r="I32" s="67"/>
      <c r="J32" s="66"/>
      <c r="K32" s="66"/>
      <c r="L32" s="66"/>
    </row>
    <row r="33" spans="1:12" s="196" customFormat="1" ht="24" customHeight="1" x14ac:dyDescent="0.15">
      <c r="A33" s="152">
        <v>2021</v>
      </c>
      <c r="B33" s="118">
        <v>12</v>
      </c>
      <c r="C33" s="191" t="s">
        <v>471</v>
      </c>
      <c r="D33" s="89" t="s">
        <v>476</v>
      </c>
      <c r="E33" s="90">
        <v>353790</v>
      </c>
      <c r="F33" s="191" t="s">
        <v>443</v>
      </c>
      <c r="G33" s="67" t="s">
        <v>479</v>
      </c>
      <c r="H33" s="25" t="s">
        <v>484</v>
      </c>
      <c r="I33" s="67"/>
      <c r="J33" s="66"/>
      <c r="K33" s="66"/>
      <c r="L33" s="66"/>
    </row>
    <row r="34" spans="1:12" s="196" customFormat="1" ht="24" customHeight="1" x14ac:dyDescent="0.15">
      <c r="A34" s="152">
        <v>2021</v>
      </c>
      <c r="B34" s="118">
        <v>12</v>
      </c>
      <c r="C34" s="191" t="s">
        <v>472</v>
      </c>
      <c r="D34" s="89" t="s">
        <v>476</v>
      </c>
      <c r="E34" s="90">
        <v>448265</v>
      </c>
      <c r="F34" s="191" t="s">
        <v>444</v>
      </c>
      <c r="G34" s="67" t="s">
        <v>480</v>
      </c>
      <c r="H34" s="25" t="s">
        <v>485</v>
      </c>
      <c r="I34" s="67"/>
      <c r="J34" s="66"/>
      <c r="K34" s="66"/>
      <c r="L34" s="66"/>
    </row>
    <row r="35" spans="1:12" s="196" customFormat="1" ht="24" customHeight="1" x14ac:dyDescent="0.15">
      <c r="A35" s="152">
        <v>2021</v>
      </c>
      <c r="B35" s="118">
        <v>12</v>
      </c>
      <c r="C35" s="191" t="s">
        <v>473</v>
      </c>
      <c r="D35" s="89" t="s">
        <v>476</v>
      </c>
      <c r="E35" s="90">
        <v>996072</v>
      </c>
      <c r="F35" s="191" t="s">
        <v>445</v>
      </c>
      <c r="G35" s="67" t="s">
        <v>487</v>
      </c>
      <c r="H35" s="25" t="s">
        <v>486</v>
      </c>
      <c r="I35" s="67"/>
      <c r="J35" s="66"/>
      <c r="K35" s="66"/>
      <c r="L35" s="66"/>
    </row>
    <row r="36" spans="1:12" s="196" customFormat="1" ht="24" customHeight="1" x14ac:dyDescent="0.15">
      <c r="A36" s="152">
        <v>2021</v>
      </c>
      <c r="B36" s="118">
        <v>12</v>
      </c>
      <c r="C36" s="191" t="s">
        <v>474</v>
      </c>
      <c r="D36" s="89" t="s">
        <v>476</v>
      </c>
      <c r="E36" s="90">
        <v>1049940</v>
      </c>
      <c r="F36" s="191" t="s">
        <v>446</v>
      </c>
      <c r="G36" s="67" t="s">
        <v>481</v>
      </c>
      <c r="H36" s="25" t="s">
        <v>488</v>
      </c>
      <c r="I36" s="67"/>
      <c r="J36" s="66"/>
      <c r="K36" s="66"/>
      <c r="L36" s="66"/>
    </row>
    <row r="37" spans="1:12" s="196" customFormat="1" ht="24" customHeight="1" x14ac:dyDescent="0.15">
      <c r="A37" s="152">
        <v>2021</v>
      </c>
      <c r="B37" s="118">
        <v>12</v>
      </c>
      <c r="C37" s="191" t="s">
        <v>475</v>
      </c>
      <c r="D37" s="89" t="s">
        <v>476</v>
      </c>
      <c r="E37" s="90">
        <v>151046</v>
      </c>
      <c r="F37" s="191" t="s">
        <v>447</v>
      </c>
      <c r="G37" s="67" t="s">
        <v>482</v>
      </c>
      <c r="H37" s="25" t="s">
        <v>489</v>
      </c>
      <c r="I37" s="67"/>
      <c r="J37" s="66"/>
      <c r="K37" s="66"/>
      <c r="L37" s="66"/>
    </row>
    <row r="38" spans="1:12" s="196" customFormat="1" ht="24" customHeight="1" x14ac:dyDescent="0.15">
      <c r="A38" s="152">
        <v>2021</v>
      </c>
      <c r="B38" s="118">
        <v>12</v>
      </c>
      <c r="C38" s="191" t="s">
        <v>490</v>
      </c>
      <c r="D38" s="89" t="s">
        <v>476</v>
      </c>
      <c r="E38" s="90">
        <v>56556000</v>
      </c>
      <c r="F38" s="191" t="s">
        <v>491</v>
      </c>
      <c r="G38" s="67" t="s">
        <v>493</v>
      </c>
      <c r="H38" s="25" t="s">
        <v>492</v>
      </c>
      <c r="I38" s="67"/>
      <c r="J38" s="66"/>
      <c r="K38" s="66"/>
      <c r="L38" s="66"/>
    </row>
    <row r="39" spans="1:12" s="196" customFormat="1" ht="24" customHeight="1" x14ac:dyDescent="0.15">
      <c r="A39" s="152"/>
      <c r="B39" s="118"/>
      <c r="C39" s="120" t="s">
        <v>340</v>
      </c>
      <c r="D39" s="89"/>
      <c r="E39" s="90"/>
      <c r="F39" s="25"/>
      <c r="G39" s="67"/>
      <c r="H39" s="25"/>
      <c r="I39" s="67"/>
      <c r="J39" s="66"/>
      <c r="K39" s="66"/>
      <c r="L39" s="66"/>
    </row>
    <row r="40" spans="1:12" s="196" customFormat="1" ht="24" customHeight="1" x14ac:dyDescent="0.15">
      <c r="A40" s="152"/>
      <c r="B40" s="118"/>
      <c r="C40" s="120"/>
      <c r="D40" s="89"/>
      <c r="E40" s="90"/>
      <c r="F40" s="25"/>
      <c r="G40" s="67"/>
      <c r="H40" s="25"/>
      <c r="I40" s="67"/>
      <c r="J40" s="66"/>
      <c r="K40" s="66"/>
      <c r="L40" s="66"/>
    </row>
    <row r="41" spans="1:12" s="196" customFormat="1" ht="24" customHeight="1" x14ac:dyDescent="0.15">
      <c r="A41" s="152"/>
      <c r="B41" s="118"/>
      <c r="C41" s="120"/>
      <c r="D41" s="89"/>
      <c r="E41" s="90"/>
      <c r="F41" s="25"/>
      <c r="G41" s="67"/>
      <c r="H41" s="25"/>
      <c r="I41" s="67"/>
      <c r="J41" s="66"/>
      <c r="K41" s="66"/>
      <c r="L41" s="66"/>
    </row>
    <row r="42" spans="1:12" s="196" customFormat="1" ht="24" customHeight="1" x14ac:dyDescent="0.15">
      <c r="A42" s="152"/>
      <c r="B42" s="118"/>
      <c r="C42" s="120"/>
      <c r="D42" s="89"/>
      <c r="E42" s="90"/>
      <c r="F42" s="67"/>
      <c r="G42" s="67"/>
      <c r="H42" s="67"/>
      <c r="I42" s="67"/>
      <c r="J42" s="66"/>
      <c r="K42" s="66"/>
      <c r="L42" s="66"/>
    </row>
    <row r="43" spans="1:12" s="196" customFormat="1" ht="24" customHeight="1" x14ac:dyDescent="0.15">
      <c r="A43" s="152"/>
      <c r="B43" s="118"/>
      <c r="C43" s="120"/>
      <c r="D43" s="89"/>
      <c r="E43" s="90"/>
      <c r="F43" s="67"/>
      <c r="G43" s="67"/>
      <c r="H43" s="67"/>
      <c r="I43" s="67"/>
      <c r="J43" s="66"/>
      <c r="K43" s="66"/>
      <c r="L43" s="66"/>
    </row>
    <row r="44" spans="1:12" s="196" customFormat="1" ht="24" customHeight="1" x14ac:dyDescent="0.15">
      <c r="A44" s="152"/>
      <c r="B44" s="118"/>
      <c r="C44" s="120"/>
      <c r="D44" s="89"/>
      <c r="E44" s="90"/>
      <c r="F44" s="67"/>
      <c r="G44" s="67"/>
      <c r="H44" s="67"/>
      <c r="I44" s="67"/>
      <c r="J44" s="66"/>
      <c r="K44" s="66"/>
      <c r="L44" s="66"/>
    </row>
    <row r="45" spans="1:12" ht="24" customHeight="1" x14ac:dyDescent="0.15">
      <c r="A45" s="152"/>
      <c r="B45" s="118"/>
      <c r="C45" s="120"/>
      <c r="D45" s="89"/>
      <c r="E45" s="90"/>
      <c r="F45" s="67"/>
      <c r="G45" s="67"/>
      <c r="H45" s="67"/>
      <c r="I45" s="6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09" customWidth="1"/>
    <col min="2" max="2" width="8.77734375" style="209" customWidth="1"/>
    <col min="3" max="3" width="46.6640625" style="210" bestFit="1" customWidth="1"/>
    <col min="4" max="4" width="10.88671875" style="209" customWidth="1"/>
    <col min="5" max="8" width="12.44140625" style="209" customWidth="1"/>
    <col min="9" max="10" width="11.33203125" style="209" customWidth="1"/>
    <col min="11" max="11" width="11.6640625" style="212" customWidth="1"/>
    <col min="12" max="12" width="11.33203125" style="209" bestFit="1" customWidth="1"/>
    <col min="13" max="13" width="8.88671875" style="209"/>
    <col min="14" max="16384" width="8.88671875" style="66"/>
  </cols>
  <sheetData>
    <row r="1" spans="1:13" ht="36" customHeight="1" x14ac:dyDescent="0.15">
      <c r="A1" s="194" t="s">
        <v>71</v>
      </c>
      <c r="B1" s="194"/>
      <c r="C1" s="195"/>
      <c r="D1" s="194"/>
      <c r="E1" s="194"/>
      <c r="F1" s="194"/>
      <c r="G1" s="194"/>
      <c r="H1" s="194"/>
      <c r="I1" s="194"/>
      <c r="J1" s="194"/>
      <c r="K1" s="194"/>
      <c r="L1" s="194"/>
      <c r="M1" s="211"/>
    </row>
    <row r="2" spans="1:13" s="28" customFormat="1" ht="25.5" customHeight="1" x14ac:dyDescent="0.25">
      <c r="A2" s="71" t="s">
        <v>92</v>
      </c>
      <c r="B2" s="197"/>
      <c r="C2" s="198"/>
      <c r="D2" s="199"/>
      <c r="E2" s="199"/>
      <c r="F2" s="199"/>
      <c r="G2" s="199"/>
      <c r="H2" s="199"/>
      <c r="I2" s="199"/>
      <c r="J2" s="199"/>
      <c r="K2" s="199"/>
      <c r="L2" s="199"/>
      <c r="M2" s="136" t="s">
        <v>83</v>
      </c>
    </row>
    <row r="3" spans="1:13" ht="35.25" customHeight="1" x14ac:dyDescent="0.15">
      <c r="A3" s="204" t="s">
        <v>39</v>
      </c>
      <c r="B3" s="205" t="s">
        <v>40</v>
      </c>
      <c r="C3" s="206" t="s">
        <v>70</v>
      </c>
      <c r="D3" s="204" t="s">
        <v>69</v>
      </c>
      <c r="E3" s="205" t="s">
        <v>0</v>
      </c>
      <c r="F3" s="205" t="s">
        <v>87</v>
      </c>
      <c r="G3" s="205" t="s">
        <v>86</v>
      </c>
      <c r="H3" s="205" t="s">
        <v>85</v>
      </c>
      <c r="I3" s="205" t="s">
        <v>84</v>
      </c>
      <c r="J3" s="204" t="s">
        <v>41</v>
      </c>
      <c r="K3" s="204" t="s">
        <v>42</v>
      </c>
      <c r="L3" s="204" t="s">
        <v>43</v>
      </c>
      <c r="M3" s="208" t="s">
        <v>1</v>
      </c>
    </row>
    <row r="4" spans="1:13" s="28" customFormat="1" ht="24" customHeight="1" x14ac:dyDescent="0.25">
      <c r="A4" s="151">
        <v>2021</v>
      </c>
      <c r="B4" s="118">
        <v>12</v>
      </c>
      <c r="C4" s="242" t="s">
        <v>429</v>
      </c>
      <c r="D4" s="25" t="s">
        <v>235</v>
      </c>
      <c r="E4" s="12" t="s">
        <v>440</v>
      </c>
      <c r="F4" s="91">
        <v>119000000</v>
      </c>
      <c r="G4" s="92" t="s">
        <v>395</v>
      </c>
      <c r="H4" s="92"/>
      <c r="I4" s="91">
        <v>119000000</v>
      </c>
      <c r="J4" s="25" t="s">
        <v>430</v>
      </c>
      <c r="K4" s="25" t="s">
        <v>438</v>
      </c>
      <c r="L4" s="25" t="s">
        <v>431</v>
      </c>
      <c r="M4" s="27"/>
    </row>
    <row r="5" spans="1:13" s="28" customFormat="1" ht="24" customHeight="1" x14ac:dyDescent="0.25">
      <c r="A5" s="151">
        <v>2021</v>
      </c>
      <c r="B5" s="118">
        <v>12</v>
      </c>
      <c r="C5" s="191" t="s">
        <v>432</v>
      </c>
      <c r="D5" s="25" t="s">
        <v>433</v>
      </c>
      <c r="E5" s="12" t="s">
        <v>441</v>
      </c>
      <c r="F5" s="91">
        <v>30000000</v>
      </c>
      <c r="G5" s="92" t="s">
        <v>395</v>
      </c>
      <c r="H5" s="92"/>
      <c r="I5" s="91">
        <v>30000000</v>
      </c>
      <c r="J5" s="25" t="s">
        <v>430</v>
      </c>
      <c r="K5" s="25" t="s">
        <v>438</v>
      </c>
      <c r="L5" s="25" t="s">
        <v>431</v>
      </c>
      <c r="M5" s="27"/>
    </row>
    <row r="6" spans="1:13" s="28" customFormat="1" ht="24" customHeight="1" x14ac:dyDescent="0.25">
      <c r="A6" s="151">
        <v>2021</v>
      </c>
      <c r="B6" s="119">
        <v>12</v>
      </c>
      <c r="C6" s="242" t="s">
        <v>434</v>
      </c>
      <c r="D6" s="25" t="s">
        <v>439</v>
      </c>
      <c r="E6" s="12" t="s">
        <v>441</v>
      </c>
      <c r="F6" s="91">
        <v>37660000</v>
      </c>
      <c r="G6" s="92"/>
      <c r="H6" s="92"/>
      <c r="I6" s="241">
        <v>37660000</v>
      </c>
      <c r="J6" s="25" t="s">
        <v>435</v>
      </c>
      <c r="K6" s="25" t="s">
        <v>436</v>
      </c>
      <c r="L6" s="25" t="s">
        <v>437</v>
      </c>
      <c r="M6" s="27"/>
    </row>
    <row r="7" spans="1:13" s="28" customFormat="1" ht="24" customHeight="1" x14ac:dyDescent="0.25">
      <c r="A7" s="25"/>
      <c r="B7" s="67"/>
      <c r="C7" s="120" t="s">
        <v>127</v>
      </c>
      <c r="D7" s="25"/>
      <c r="E7" s="12"/>
      <c r="F7" s="91"/>
      <c r="G7" s="92"/>
      <c r="H7" s="92"/>
      <c r="I7" s="92"/>
      <c r="J7" s="25"/>
      <c r="K7" s="25"/>
      <c r="L7" s="25"/>
      <c r="M7" s="27"/>
    </row>
    <row r="8" spans="1:13" s="28" customFormat="1" ht="24" customHeight="1" x14ac:dyDescent="0.25">
      <c r="A8" s="25"/>
      <c r="B8" s="67"/>
      <c r="C8" s="69"/>
      <c r="D8" s="25"/>
      <c r="E8" s="12"/>
      <c r="F8" s="91"/>
      <c r="G8" s="92"/>
      <c r="H8" s="92"/>
      <c r="I8" s="92"/>
      <c r="J8" s="25"/>
      <c r="K8" s="25"/>
      <c r="L8" s="25"/>
      <c r="M8" s="27"/>
    </row>
    <row r="9" spans="1:13" s="28" customFormat="1" ht="24" customHeight="1" x14ac:dyDescent="0.25">
      <c r="A9" s="25"/>
      <c r="B9" s="67"/>
      <c r="C9" s="69"/>
      <c r="D9" s="25"/>
      <c r="E9" s="12"/>
      <c r="F9" s="91"/>
      <c r="G9" s="92"/>
      <c r="H9" s="92"/>
      <c r="I9" s="92"/>
      <c r="J9" s="25"/>
      <c r="K9" s="25"/>
      <c r="L9" s="25"/>
      <c r="M9" s="27"/>
    </row>
    <row r="10" spans="1:13" s="28" customFormat="1" ht="24" customHeight="1" x14ac:dyDescent="0.25">
      <c r="A10" s="25"/>
      <c r="B10" s="67"/>
      <c r="C10" s="69"/>
      <c r="D10" s="25"/>
      <c r="E10" s="12"/>
      <c r="F10" s="91"/>
      <c r="G10" s="92"/>
      <c r="H10" s="92"/>
      <c r="I10" s="92"/>
      <c r="J10" s="25"/>
      <c r="K10" s="25"/>
      <c r="L10" s="25"/>
      <c r="M10" s="27"/>
    </row>
    <row r="11" spans="1:13" s="28" customFormat="1" ht="24" customHeight="1" x14ac:dyDescent="0.25">
      <c r="A11" s="25"/>
      <c r="B11" s="67"/>
      <c r="C11" s="69"/>
      <c r="D11" s="25"/>
      <c r="E11" s="12"/>
      <c r="F11" s="91"/>
      <c r="G11" s="92"/>
      <c r="H11" s="92"/>
      <c r="I11" s="92"/>
      <c r="J11" s="25"/>
      <c r="K11" s="25"/>
      <c r="L11" s="25"/>
      <c r="M11" s="27"/>
    </row>
    <row r="12" spans="1:13" s="28" customFormat="1" ht="24" customHeight="1" x14ac:dyDescent="0.25">
      <c r="A12" s="25"/>
      <c r="B12" s="67"/>
      <c r="C12" s="69"/>
      <c r="D12" s="25"/>
      <c r="E12" s="12"/>
      <c r="F12" s="91"/>
      <c r="G12" s="92"/>
      <c r="H12" s="92"/>
      <c r="I12" s="92"/>
      <c r="J12" s="25"/>
      <c r="K12" s="25"/>
      <c r="L12" s="25"/>
      <c r="M12" s="27"/>
    </row>
    <row r="13" spans="1:13" s="28" customFormat="1" ht="24" customHeight="1" x14ac:dyDescent="0.25">
      <c r="A13" s="25"/>
      <c r="B13" s="67"/>
      <c r="C13" s="69"/>
      <c r="D13" s="25"/>
      <c r="E13" s="12"/>
      <c r="F13" s="91"/>
      <c r="G13" s="92"/>
      <c r="H13" s="92"/>
      <c r="I13" s="92"/>
      <c r="J13" s="25"/>
      <c r="K13" s="25"/>
      <c r="L13" s="25"/>
      <c r="M13" s="27"/>
    </row>
    <row r="14" spans="1:13" s="28" customFormat="1" ht="24" customHeight="1" x14ac:dyDescent="0.25">
      <c r="A14" s="25"/>
      <c r="B14" s="67"/>
      <c r="C14" s="96"/>
      <c r="D14" s="25"/>
      <c r="E14" s="12"/>
      <c r="F14" s="91"/>
      <c r="G14" s="92"/>
      <c r="H14" s="92"/>
      <c r="I14" s="92"/>
      <c r="J14" s="25"/>
      <c r="K14" s="25"/>
      <c r="L14" s="25"/>
      <c r="M14" s="27"/>
    </row>
    <row r="15" spans="1:13" s="28" customFormat="1" ht="24" customHeight="1" x14ac:dyDescent="0.25">
      <c r="A15" s="25"/>
      <c r="B15" s="67"/>
      <c r="C15" s="69"/>
      <c r="D15" s="25"/>
      <c r="E15" s="12"/>
      <c r="F15" s="91"/>
      <c r="G15" s="92"/>
      <c r="H15" s="92"/>
      <c r="I15" s="92"/>
      <c r="J15" s="25"/>
      <c r="K15" s="25"/>
      <c r="L15" s="25"/>
      <c r="M15" s="27"/>
    </row>
    <row r="16" spans="1:13" s="28" customFormat="1" ht="24" customHeight="1" x14ac:dyDescent="0.25">
      <c r="A16" s="25"/>
      <c r="B16" s="67"/>
      <c r="C16" s="69"/>
      <c r="D16" s="25"/>
      <c r="E16" s="12"/>
      <c r="F16" s="91"/>
      <c r="G16" s="92"/>
      <c r="H16" s="92"/>
      <c r="I16" s="92"/>
      <c r="J16" s="25"/>
      <c r="K16" s="25"/>
      <c r="L16" s="25"/>
      <c r="M16" s="27"/>
    </row>
    <row r="17" spans="1:13" s="28" customFormat="1" ht="24" customHeight="1" x14ac:dyDescent="0.25">
      <c r="A17" s="25"/>
      <c r="B17" s="67"/>
      <c r="C17" s="69"/>
      <c r="D17" s="25"/>
      <c r="E17" s="12"/>
      <c r="F17" s="91"/>
      <c r="G17" s="92"/>
      <c r="H17" s="92"/>
      <c r="I17" s="92"/>
      <c r="J17" s="25"/>
      <c r="K17" s="25"/>
      <c r="L17" s="25"/>
      <c r="M17" s="27"/>
    </row>
    <row r="18" spans="1:13" s="28" customFormat="1" ht="24" customHeight="1" x14ac:dyDescent="0.25">
      <c r="A18" s="25"/>
      <c r="B18" s="67"/>
      <c r="C18" s="69"/>
      <c r="D18" s="25"/>
      <c r="E18" s="12"/>
      <c r="F18" s="91"/>
      <c r="G18" s="92"/>
      <c r="H18" s="92"/>
      <c r="I18" s="92"/>
      <c r="J18" s="25"/>
      <c r="K18" s="25"/>
      <c r="L18" s="25"/>
      <c r="M18" s="27"/>
    </row>
    <row r="19" spans="1:13" s="28" customFormat="1" ht="24" customHeight="1" x14ac:dyDescent="0.25">
      <c r="A19" s="25"/>
      <c r="B19" s="67"/>
      <c r="C19" s="69"/>
      <c r="D19" s="25"/>
      <c r="E19" s="12"/>
      <c r="F19" s="91"/>
      <c r="G19" s="92"/>
      <c r="H19" s="92"/>
      <c r="I19" s="92"/>
      <c r="J19" s="25"/>
      <c r="K19" s="25"/>
      <c r="L19" s="25"/>
      <c r="M19" s="27"/>
    </row>
    <row r="20" spans="1:13" s="28" customFormat="1" ht="24" customHeight="1" x14ac:dyDescent="0.25">
      <c r="A20" s="25"/>
      <c r="B20" s="67"/>
      <c r="C20" s="69"/>
      <c r="D20" s="25"/>
      <c r="E20" s="12"/>
      <c r="F20" s="91"/>
      <c r="G20" s="92"/>
      <c r="H20" s="92"/>
      <c r="I20" s="92"/>
      <c r="J20" s="25"/>
      <c r="K20" s="25"/>
      <c r="L20" s="25"/>
      <c r="M20" s="2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38" customWidth="1"/>
    <col min="2" max="2" width="56.5546875" style="38" customWidth="1"/>
    <col min="3" max="3" width="9.5546875" style="38" customWidth="1"/>
    <col min="4" max="4" width="8.88671875" style="38" customWidth="1"/>
    <col min="5" max="5" width="9.21875" style="38" customWidth="1"/>
    <col min="6" max="8" width="9.6640625" style="38" customWidth="1"/>
    <col min="9" max="9" width="11.109375" style="38" customWidth="1"/>
    <col min="10" max="10" width="9.6640625" style="38" customWidth="1"/>
    <col min="11" max="11" width="8.44140625" style="38" customWidth="1"/>
    <col min="12" max="12" width="1.5546875" style="24" customWidth="1"/>
    <col min="13" max="13" width="8.88671875" style="24" hidden="1" customWidth="1"/>
    <col min="14" max="15" width="9.6640625" style="38" hidden="1" customWidth="1"/>
    <col min="16" max="16" width="8.88671875" style="24" hidden="1" customWidth="1"/>
    <col min="17" max="17" width="12.6640625" style="24" hidden="1" customWidth="1"/>
    <col min="18" max="18" width="8.88671875" style="24" customWidth="1"/>
    <col min="19" max="16384" width="8.88671875" style="24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47"/>
      <c r="N1" s="24"/>
      <c r="O1" s="24"/>
    </row>
    <row r="2" spans="1:18" ht="25.5" customHeight="1" x14ac:dyDescent="0.15">
      <c r="A2" s="59" t="s">
        <v>92</v>
      </c>
      <c r="B2" s="30"/>
      <c r="C2" s="30"/>
      <c r="D2" s="32"/>
      <c r="E2" s="32"/>
      <c r="F2" s="32"/>
      <c r="G2" s="32"/>
      <c r="H2" s="32"/>
      <c r="I2" s="32"/>
      <c r="J2" s="32"/>
      <c r="K2" s="33" t="s">
        <v>81</v>
      </c>
      <c r="N2" s="32"/>
      <c r="O2" s="32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2" t="s">
        <v>8</v>
      </c>
      <c r="O3" s="22" t="s">
        <v>9</v>
      </c>
    </row>
    <row r="4" spans="1:18" s="209" customFormat="1" ht="24" customHeight="1" x14ac:dyDescent="0.15">
      <c r="A4" s="213" t="s">
        <v>501</v>
      </c>
      <c r="B4" s="23" t="s">
        <v>494</v>
      </c>
      <c r="C4" s="214" t="s">
        <v>503</v>
      </c>
      <c r="D4" s="251">
        <v>44508</v>
      </c>
      <c r="E4" s="251">
        <v>44512</v>
      </c>
      <c r="F4" s="251">
        <v>44512</v>
      </c>
      <c r="G4" s="213">
        <v>147800000</v>
      </c>
      <c r="H4" s="213">
        <v>67870000</v>
      </c>
      <c r="I4" s="213" t="s">
        <v>505</v>
      </c>
      <c r="J4" s="213" t="s">
        <v>506</v>
      </c>
      <c r="K4" s="213"/>
      <c r="M4" s="221"/>
      <c r="N4" s="213"/>
      <c r="O4" s="213"/>
      <c r="P4" s="221"/>
      <c r="Q4" s="222"/>
      <c r="R4" s="222"/>
    </row>
    <row r="5" spans="1:18" s="209" customFormat="1" ht="24" customHeight="1" x14ac:dyDescent="0.15">
      <c r="A5" s="213" t="s">
        <v>501</v>
      </c>
      <c r="B5" s="220" t="s">
        <v>495</v>
      </c>
      <c r="C5" s="214" t="s">
        <v>476</v>
      </c>
      <c r="D5" s="251">
        <v>44522</v>
      </c>
      <c r="E5" s="251">
        <v>44526</v>
      </c>
      <c r="F5" s="251">
        <v>44526</v>
      </c>
      <c r="G5" s="213">
        <v>58160000</v>
      </c>
      <c r="H5" s="213">
        <v>52872727</v>
      </c>
      <c r="I5" s="213" t="s">
        <v>508</v>
      </c>
      <c r="J5" s="213" t="s">
        <v>509</v>
      </c>
      <c r="K5" s="213"/>
      <c r="M5" s="221">
        <f t="shared" ref="M5:M8" si="0">H5/G5</f>
        <v>0.90909090440165063</v>
      </c>
      <c r="N5" s="213">
        <v>4600</v>
      </c>
      <c r="O5" s="213">
        <v>4181</v>
      </c>
      <c r="P5" s="221">
        <f t="shared" ref="P5:P8" si="1">O5/N5</f>
        <v>0.90891304347826085</v>
      </c>
      <c r="Q5" s="222"/>
      <c r="R5" s="222"/>
    </row>
    <row r="6" spans="1:18" ht="24" customHeight="1" x14ac:dyDescent="0.15">
      <c r="A6" s="213" t="s">
        <v>501</v>
      </c>
      <c r="B6" s="220" t="s">
        <v>496</v>
      </c>
      <c r="C6" s="57" t="s">
        <v>460</v>
      </c>
      <c r="D6" s="252">
        <v>44524</v>
      </c>
      <c r="E6" s="252">
        <v>44532</v>
      </c>
      <c r="F6" s="252">
        <v>44532</v>
      </c>
      <c r="G6" s="19">
        <v>6300</v>
      </c>
      <c r="H6" s="19">
        <f>6300/1.1</f>
        <v>5727.272727272727</v>
      </c>
      <c r="I6" s="19" t="s">
        <v>511</v>
      </c>
      <c r="J6" s="19" t="s">
        <v>512</v>
      </c>
      <c r="K6" s="19"/>
      <c r="M6" s="43">
        <f t="shared" si="0"/>
        <v>0.90909090909090906</v>
      </c>
      <c r="N6" s="19">
        <v>4600</v>
      </c>
      <c r="O6" s="19">
        <v>4181</v>
      </c>
      <c r="P6" s="43">
        <f t="shared" si="1"/>
        <v>0.90891304347826085</v>
      </c>
      <c r="Q6" s="44"/>
      <c r="R6" s="44"/>
    </row>
    <row r="7" spans="1:18" ht="24" customHeight="1" x14ac:dyDescent="0.15">
      <c r="A7" s="213" t="s">
        <v>501</v>
      </c>
      <c r="B7" s="220" t="s">
        <v>497</v>
      </c>
      <c r="C7" s="57" t="s">
        <v>503</v>
      </c>
      <c r="D7" s="252">
        <v>44524</v>
      </c>
      <c r="E7" s="252">
        <v>44530</v>
      </c>
      <c r="F7" s="252">
        <v>44530</v>
      </c>
      <c r="G7" s="19">
        <v>56556000</v>
      </c>
      <c r="H7" s="19">
        <v>51414545</v>
      </c>
      <c r="I7" s="19" t="s">
        <v>514</v>
      </c>
      <c r="J7" s="19" t="s">
        <v>509</v>
      </c>
      <c r="K7" s="19"/>
      <c r="M7" s="43">
        <f t="shared" si="0"/>
        <v>0.90909090105382273</v>
      </c>
      <c r="N7" s="19">
        <v>4600</v>
      </c>
      <c r="O7" s="19">
        <v>4181</v>
      </c>
      <c r="P7" s="43">
        <f t="shared" si="1"/>
        <v>0.90891304347826085</v>
      </c>
      <c r="Q7" s="44"/>
      <c r="R7" s="44"/>
    </row>
    <row r="8" spans="1:18" ht="24" customHeight="1" x14ac:dyDescent="0.15">
      <c r="A8" s="213" t="s">
        <v>501</v>
      </c>
      <c r="B8" s="220" t="s">
        <v>498</v>
      </c>
      <c r="C8" s="57" t="s">
        <v>504</v>
      </c>
      <c r="D8" s="252">
        <v>44524</v>
      </c>
      <c r="E8" s="252">
        <v>44530</v>
      </c>
      <c r="F8" s="252">
        <v>44530</v>
      </c>
      <c r="G8" s="19">
        <v>46000000</v>
      </c>
      <c r="H8" s="19">
        <v>41818181</v>
      </c>
      <c r="I8" s="19" t="s">
        <v>518</v>
      </c>
      <c r="J8" s="19" t="s">
        <v>516</v>
      </c>
      <c r="K8" s="19"/>
      <c r="M8" s="43">
        <f t="shared" si="0"/>
        <v>0.90909089130434784</v>
      </c>
      <c r="N8" s="19">
        <v>4600</v>
      </c>
      <c r="O8" s="19">
        <v>4181</v>
      </c>
      <c r="P8" s="43">
        <f t="shared" si="1"/>
        <v>0.90891304347826085</v>
      </c>
      <c r="Q8" s="44"/>
      <c r="R8" s="44"/>
    </row>
    <row r="9" spans="1:18" ht="24" customHeight="1" x14ac:dyDescent="0.15">
      <c r="A9" s="213" t="s">
        <v>501</v>
      </c>
      <c r="B9" s="23" t="s">
        <v>499</v>
      </c>
      <c r="C9" s="57" t="s">
        <v>476</v>
      </c>
      <c r="D9" s="252">
        <v>44525</v>
      </c>
      <c r="E9" s="252">
        <v>44531</v>
      </c>
      <c r="F9" s="252">
        <v>44531</v>
      </c>
      <c r="G9" s="19">
        <v>111829000</v>
      </c>
      <c r="H9" s="19">
        <v>104057000</v>
      </c>
      <c r="I9" s="19" t="s">
        <v>520</v>
      </c>
      <c r="J9" s="19" t="s">
        <v>509</v>
      </c>
      <c r="K9" s="19"/>
      <c r="M9" s="43">
        <f t="shared" ref="M9:M13" si="2">H9/G9</f>
        <v>0.93050103282690533</v>
      </c>
      <c r="N9" s="19">
        <v>4600</v>
      </c>
      <c r="O9" s="19">
        <v>4181</v>
      </c>
      <c r="P9" s="43">
        <f t="shared" ref="P9:P13" si="3">O9/N9</f>
        <v>0.90891304347826085</v>
      </c>
      <c r="Q9" s="44"/>
      <c r="R9" s="44"/>
    </row>
    <row r="10" spans="1:18" ht="24" customHeight="1" x14ac:dyDescent="0.15">
      <c r="A10" s="213" t="s">
        <v>501</v>
      </c>
      <c r="B10" s="23" t="s">
        <v>502</v>
      </c>
      <c r="C10" s="57" t="s">
        <v>476</v>
      </c>
      <c r="D10" s="252">
        <v>44531</v>
      </c>
      <c r="E10" s="252">
        <v>44538</v>
      </c>
      <c r="F10" s="252">
        <v>44538</v>
      </c>
      <c r="G10" s="19">
        <v>56556000</v>
      </c>
      <c r="H10" s="19">
        <v>51414545</v>
      </c>
      <c r="I10" s="19" t="s">
        <v>522</v>
      </c>
      <c r="J10" s="19" t="s">
        <v>509</v>
      </c>
      <c r="K10" s="19"/>
      <c r="M10" s="43">
        <f t="shared" si="2"/>
        <v>0.90909090105382273</v>
      </c>
      <c r="N10" s="19">
        <v>4600</v>
      </c>
      <c r="O10" s="19">
        <v>4181</v>
      </c>
      <c r="P10" s="43">
        <f t="shared" si="3"/>
        <v>0.90891304347826085</v>
      </c>
      <c r="Q10" s="44"/>
      <c r="R10" s="44"/>
    </row>
    <row r="11" spans="1:18" ht="24" customHeight="1" x14ac:dyDescent="0.15">
      <c r="A11" s="213" t="s">
        <v>501</v>
      </c>
      <c r="B11" s="23" t="s">
        <v>500</v>
      </c>
      <c r="C11" s="57" t="s">
        <v>476</v>
      </c>
      <c r="D11" s="252">
        <v>44532</v>
      </c>
      <c r="E11" s="252">
        <v>44538</v>
      </c>
      <c r="F11" s="252">
        <v>44538</v>
      </c>
      <c r="G11" s="19">
        <v>37660000</v>
      </c>
      <c r="H11" s="19">
        <v>34236364</v>
      </c>
      <c r="I11" s="19" t="s">
        <v>520</v>
      </c>
      <c r="J11" s="19" t="s">
        <v>509</v>
      </c>
      <c r="K11" s="19"/>
      <c r="M11" s="43">
        <f t="shared" si="2"/>
        <v>0.9090909187466808</v>
      </c>
      <c r="N11" s="19">
        <v>4600</v>
      </c>
      <c r="O11" s="19">
        <v>4181</v>
      </c>
      <c r="P11" s="43">
        <f t="shared" si="3"/>
        <v>0.90891304347826085</v>
      </c>
      <c r="Q11" s="44"/>
      <c r="R11" s="44"/>
    </row>
    <row r="12" spans="1:18" ht="24" customHeight="1" x14ac:dyDescent="0.15">
      <c r="A12" s="19"/>
      <c r="B12" s="120" t="s">
        <v>127</v>
      </c>
      <c r="C12" s="57"/>
      <c r="D12" s="252"/>
      <c r="E12" s="252"/>
      <c r="F12" s="252"/>
      <c r="G12" s="19"/>
      <c r="H12" s="19"/>
      <c r="I12" s="19"/>
      <c r="J12" s="19"/>
      <c r="K12" s="19"/>
      <c r="M12" s="43" t="e">
        <f t="shared" si="2"/>
        <v>#DIV/0!</v>
      </c>
      <c r="N12" s="19">
        <v>4600</v>
      </c>
      <c r="O12" s="19">
        <v>4181</v>
      </c>
      <c r="P12" s="43">
        <f t="shared" si="3"/>
        <v>0.90891304347826085</v>
      </c>
      <c r="Q12" s="44"/>
      <c r="R12" s="44"/>
    </row>
    <row r="13" spans="1:18" ht="24" customHeight="1" x14ac:dyDescent="0.15">
      <c r="A13" s="19"/>
      <c r="B13" s="23"/>
      <c r="C13" s="57"/>
      <c r="D13" s="252"/>
      <c r="E13" s="252"/>
      <c r="F13" s="252"/>
      <c r="G13" s="19"/>
      <c r="H13" s="19"/>
      <c r="I13" s="19"/>
      <c r="J13" s="19"/>
      <c r="K13" s="19"/>
      <c r="M13" s="43" t="e">
        <f t="shared" si="2"/>
        <v>#DIV/0!</v>
      </c>
      <c r="N13" s="19">
        <v>4600</v>
      </c>
      <c r="O13" s="19">
        <v>4181</v>
      </c>
      <c r="P13" s="43">
        <f t="shared" si="3"/>
        <v>0.90891304347826085</v>
      </c>
      <c r="Q13" s="44"/>
      <c r="R13" s="44"/>
    </row>
    <row r="14" spans="1:18" ht="24" customHeight="1" x14ac:dyDescent="0.15">
      <c r="A14" s="19"/>
      <c r="B14" s="23"/>
      <c r="C14" s="57"/>
      <c r="D14" s="252"/>
      <c r="E14" s="252"/>
      <c r="F14" s="252"/>
      <c r="G14" s="19"/>
      <c r="H14" s="19"/>
      <c r="I14" s="19"/>
      <c r="J14" s="19"/>
      <c r="K14" s="19"/>
      <c r="M14" s="43" t="e">
        <f t="shared" ref="M14:M17" si="4">H14/G14</f>
        <v>#DIV/0!</v>
      </c>
      <c r="N14" s="19">
        <v>4600</v>
      </c>
      <c r="O14" s="19">
        <v>4181</v>
      </c>
      <c r="P14" s="43">
        <f t="shared" ref="P14:P17" si="5">O14/N14</f>
        <v>0.90891304347826085</v>
      </c>
      <c r="Q14" s="44"/>
      <c r="R14" s="44"/>
    </row>
    <row r="15" spans="1:18" ht="24" customHeight="1" x14ac:dyDescent="0.15">
      <c r="A15" s="19"/>
      <c r="B15" s="23"/>
      <c r="C15" s="57"/>
      <c r="D15" s="252"/>
      <c r="E15" s="252"/>
      <c r="F15" s="252"/>
      <c r="G15" s="19"/>
      <c r="H15" s="19"/>
      <c r="I15" s="19"/>
      <c r="J15" s="19"/>
      <c r="K15" s="19"/>
      <c r="M15" s="43" t="e">
        <f t="shared" si="4"/>
        <v>#DIV/0!</v>
      </c>
      <c r="N15" s="19">
        <v>4600</v>
      </c>
      <c r="O15" s="19">
        <v>4181</v>
      </c>
      <c r="P15" s="43">
        <f t="shared" si="5"/>
        <v>0.90891304347826085</v>
      </c>
      <c r="Q15" s="44"/>
      <c r="R15" s="44"/>
    </row>
    <row r="16" spans="1:18" ht="24" customHeight="1" x14ac:dyDescent="0.15">
      <c r="A16" s="19"/>
      <c r="B16" s="23"/>
      <c r="C16" s="57"/>
      <c r="D16" s="252"/>
      <c r="E16" s="252"/>
      <c r="F16" s="252"/>
      <c r="G16" s="19"/>
      <c r="H16" s="19"/>
      <c r="I16" s="19"/>
      <c r="J16" s="19"/>
      <c r="K16" s="19"/>
      <c r="M16" s="43" t="e">
        <f t="shared" si="4"/>
        <v>#DIV/0!</v>
      </c>
      <c r="N16" s="19">
        <v>4600</v>
      </c>
      <c r="O16" s="19">
        <v>4181</v>
      </c>
      <c r="P16" s="43">
        <f t="shared" si="5"/>
        <v>0.90891304347826085</v>
      </c>
      <c r="Q16" s="44"/>
      <c r="R16" s="44"/>
    </row>
    <row r="17" spans="1:18" ht="24" customHeight="1" x14ac:dyDescent="0.15">
      <c r="A17" s="19"/>
      <c r="B17" s="23"/>
      <c r="C17" s="57"/>
      <c r="D17" s="252"/>
      <c r="E17" s="252"/>
      <c r="F17" s="252"/>
      <c r="G17" s="19"/>
      <c r="H17" s="19"/>
      <c r="I17" s="19"/>
      <c r="J17" s="19"/>
      <c r="K17" s="19"/>
      <c r="M17" s="43" t="e">
        <f t="shared" si="4"/>
        <v>#DIV/0!</v>
      </c>
      <c r="N17" s="19">
        <v>4600</v>
      </c>
      <c r="O17" s="19">
        <v>4181</v>
      </c>
      <c r="P17" s="43">
        <f t="shared" si="5"/>
        <v>0.90891304347826085</v>
      </c>
      <c r="Q17" s="44"/>
      <c r="R17" s="44"/>
    </row>
    <row r="18" spans="1:18" ht="24" customHeight="1" x14ac:dyDescent="0.15">
      <c r="A18" s="19"/>
      <c r="B18" s="23"/>
      <c r="C18" s="57"/>
      <c r="D18" s="252"/>
      <c r="E18" s="252"/>
      <c r="F18" s="252"/>
      <c r="G18" s="19"/>
      <c r="H18" s="19"/>
      <c r="I18" s="19"/>
      <c r="J18" s="19"/>
      <c r="K18" s="19"/>
      <c r="M18" s="43" t="e">
        <f t="shared" ref="M18:M20" si="6">H18/G18</f>
        <v>#DIV/0!</v>
      </c>
      <c r="N18" s="19">
        <v>4600</v>
      </c>
      <c r="O18" s="19">
        <v>4181</v>
      </c>
      <c r="P18" s="43">
        <f t="shared" ref="P18:P20" si="7">O18/N18</f>
        <v>0.90891304347826085</v>
      </c>
      <c r="Q18" s="44"/>
      <c r="R18" s="44"/>
    </row>
    <row r="19" spans="1:18" ht="24" customHeight="1" x14ac:dyDescent="0.15">
      <c r="A19" s="19"/>
      <c r="B19" s="23"/>
      <c r="C19" s="57"/>
      <c r="D19" s="252"/>
      <c r="E19" s="252"/>
      <c r="F19" s="252"/>
      <c r="G19" s="19"/>
      <c r="H19" s="19"/>
      <c r="I19" s="19"/>
      <c r="J19" s="19"/>
      <c r="K19" s="19"/>
      <c r="M19" s="43" t="e">
        <f t="shared" si="6"/>
        <v>#DIV/0!</v>
      </c>
      <c r="N19" s="19">
        <v>4600</v>
      </c>
      <c r="O19" s="19">
        <v>4181</v>
      </c>
      <c r="P19" s="43">
        <f t="shared" si="7"/>
        <v>0.90891304347826085</v>
      </c>
      <c r="Q19" s="44"/>
      <c r="R19" s="44"/>
    </row>
    <row r="20" spans="1:18" ht="24" customHeight="1" x14ac:dyDescent="0.15">
      <c r="A20" s="19"/>
      <c r="B20" s="23"/>
      <c r="C20" s="57"/>
      <c r="D20" s="252"/>
      <c r="E20" s="252"/>
      <c r="F20" s="252"/>
      <c r="G20" s="19"/>
      <c r="H20" s="19"/>
      <c r="I20" s="19"/>
      <c r="J20" s="19"/>
      <c r="K20" s="19"/>
      <c r="M20" s="43" t="e">
        <f t="shared" si="6"/>
        <v>#DIV/0!</v>
      </c>
      <c r="N20" s="19">
        <v>4600</v>
      </c>
      <c r="O20" s="19">
        <v>4181</v>
      </c>
      <c r="P20" s="43">
        <f t="shared" si="7"/>
        <v>0.90891304347826085</v>
      </c>
      <c r="Q20" s="44"/>
      <c r="R20" s="44"/>
    </row>
    <row r="21" spans="1:18" ht="24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N21" s="45"/>
      <c r="O21" s="45"/>
    </row>
    <row r="22" spans="1:18" ht="24" customHeight="1" x14ac:dyDescent="0.1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N22" s="45"/>
      <c r="O22" s="4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38" customWidth="1"/>
    <col min="2" max="2" width="56.5546875" style="39" customWidth="1"/>
    <col min="3" max="3" width="9.5546875" style="38" customWidth="1"/>
    <col min="4" max="4" width="8.88671875" style="38" customWidth="1"/>
    <col min="5" max="5" width="9.21875" style="38" customWidth="1"/>
    <col min="6" max="6" width="10.5546875" style="40" customWidth="1"/>
    <col min="7" max="7" width="9.6640625" style="38" customWidth="1"/>
    <col min="8" max="8" width="12.6640625" style="41" customWidth="1"/>
    <col min="9" max="9" width="9.6640625" style="38" customWidth="1"/>
    <col min="10" max="10" width="10.5546875" style="36" customWidth="1"/>
    <col min="11" max="11" width="8.44140625" style="38" customWidth="1"/>
    <col min="12" max="12" width="9.88671875" style="24" bestFit="1" customWidth="1"/>
    <col min="13" max="16384" width="8.88671875" style="24"/>
  </cols>
  <sheetData>
    <row r="1" spans="1:12" ht="36" customHeight="1" x14ac:dyDescent="0.15">
      <c r="A1" s="13" t="s">
        <v>19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47"/>
    </row>
    <row r="2" spans="1:12" ht="25.5" customHeight="1" x14ac:dyDescent="0.15">
      <c r="A2" s="59" t="s">
        <v>92</v>
      </c>
      <c r="B2" s="58"/>
      <c r="C2" s="30"/>
      <c r="D2" s="32"/>
      <c r="E2" s="32"/>
      <c r="F2" s="34"/>
      <c r="G2" s="32"/>
      <c r="H2" s="35"/>
      <c r="I2" s="32"/>
      <c r="K2" s="34" t="s">
        <v>82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6" t="s">
        <v>18</v>
      </c>
      <c r="G3" s="2" t="s">
        <v>21</v>
      </c>
      <c r="H3" s="2" t="s">
        <v>93</v>
      </c>
      <c r="I3" s="2" t="s">
        <v>22</v>
      </c>
      <c r="J3" s="16" t="s">
        <v>23</v>
      </c>
      <c r="K3" s="2" t="s">
        <v>1</v>
      </c>
    </row>
    <row r="4" spans="1:12" s="209" customFormat="1" ht="24" customHeight="1" x14ac:dyDescent="0.15">
      <c r="A4" s="213" t="s">
        <v>501</v>
      </c>
      <c r="B4" s="23" t="s">
        <v>494</v>
      </c>
      <c r="C4" s="214" t="s">
        <v>503</v>
      </c>
      <c r="D4" s="251">
        <v>44508</v>
      </c>
      <c r="E4" s="215">
        <v>62</v>
      </c>
      <c r="F4" s="216">
        <v>67925200</v>
      </c>
      <c r="G4" s="224">
        <v>0.87744999999999995</v>
      </c>
      <c r="H4" s="50" t="s">
        <v>507</v>
      </c>
      <c r="I4" s="218">
        <v>0.87765000000000004</v>
      </c>
      <c r="J4" s="213">
        <v>59615000</v>
      </c>
      <c r="K4" s="50"/>
      <c r="L4" s="219"/>
    </row>
    <row r="5" spans="1:12" s="209" customFormat="1" ht="24" customHeight="1" x14ac:dyDescent="0.15">
      <c r="A5" s="213" t="s">
        <v>501</v>
      </c>
      <c r="B5" s="220" t="s">
        <v>495</v>
      </c>
      <c r="C5" s="214" t="s">
        <v>476</v>
      </c>
      <c r="D5" s="251">
        <v>44522</v>
      </c>
      <c r="E5" s="215">
        <v>135</v>
      </c>
      <c r="F5" s="216">
        <v>58033100</v>
      </c>
      <c r="G5" s="224">
        <v>0.87744999999999995</v>
      </c>
      <c r="H5" s="50" t="s">
        <v>510</v>
      </c>
      <c r="I5" s="218">
        <v>0.87748999999999999</v>
      </c>
      <c r="J5" s="213">
        <v>50923654</v>
      </c>
      <c r="K5" s="50"/>
      <c r="L5" s="219"/>
    </row>
    <row r="6" spans="1:12" s="209" customFormat="1" ht="24" customHeight="1" x14ac:dyDescent="0.15">
      <c r="A6" s="213" t="s">
        <v>501</v>
      </c>
      <c r="B6" s="220" t="s">
        <v>496</v>
      </c>
      <c r="C6" s="57" t="s">
        <v>460</v>
      </c>
      <c r="D6" s="252">
        <v>44524</v>
      </c>
      <c r="E6" s="215">
        <v>3</v>
      </c>
      <c r="F6" s="216">
        <v>6294.57</v>
      </c>
      <c r="G6" s="224">
        <v>0.87744999999999995</v>
      </c>
      <c r="H6" s="50" t="s">
        <v>513</v>
      </c>
      <c r="I6" s="218">
        <v>0.91347999999999996</v>
      </c>
      <c r="J6" s="213">
        <v>5750</v>
      </c>
      <c r="K6" s="50"/>
      <c r="L6" s="219"/>
    </row>
    <row r="7" spans="1:12" s="209" customFormat="1" ht="24" customHeight="1" x14ac:dyDescent="0.15">
      <c r="A7" s="213" t="s">
        <v>501</v>
      </c>
      <c r="B7" s="220" t="s">
        <v>497</v>
      </c>
      <c r="C7" s="57" t="s">
        <v>503</v>
      </c>
      <c r="D7" s="252">
        <v>44524</v>
      </c>
      <c r="E7" s="215" t="s">
        <v>515</v>
      </c>
      <c r="F7" s="216">
        <v>57218475</v>
      </c>
      <c r="G7" s="217">
        <v>0.88</v>
      </c>
      <c r="H7" s="50" t="s">
        <v>516</v>
      </c>
      <c r="I7" s="218" t="s">
        <v>516</v>
      </c>
      <c r="J7" s="213" t="s">
        <v>516</v>
      </c>
      <c r="K7" s="50" t="s">
        <v>517</v>
      </c>
      <c r="L7" s="219"/>
    </row>
    <row r="8" spans="1:12" s="209" customFormat="1" ht="24" customHeight="1" x14ac:dyDescent="0.15">
      <c r="A8" s="213" t="s">
        <v>501</v>
      </c>
      <c r="B8" s="220" t="s">
        <v>498</v>
      </c>
      <c r="C8" s="57" t="s">
        <v>504</v>
      </c>
      <c r="D8" s="252">
        <v>44524</v>
      </c>
      <c r="E8" s="215">
        <v>14</v>
      </c>
      <c r="F8" s="216">
        <v>46069375</v>
      </c>
      <c r="G8" s="217">
        <v>0.88</v>
      </c>
      <c r="H8" s="50" t="s">
        <v>516</v>
      </c>
      <c r="I8" s="218" t="s">
        <v>516</v>
      </c>
      <c r="J8" s="213" t="s">
        <v>516</v>
      </c>
      <c r="K8" s="50" t="s">
        <v>519</v>
      </c>
      <c r="L8" s="219"/>
    </row>
    <row r="9" spans="1:12" ht="24" customHeight="1" x14ac:dyDescent="0.15">
      <c r="A9" s="213" t="s">
        <v>501</v>
      </c>
      <c r="B9" s="23" t="s">
        <v>499</v>
      </c>
      <c r="C9" s="57" t="s">
        <v>476</v>
      </c>
      <c r="D9" s="252">
        <v>44525</v>
      </c>
      <c r="E9" s="182">
        <v>70</v>
      </c>
      <c r="F9" s="21">
        <v>103341950</v>
      </c>
      <c r="G9" s="20">
        <v>0.87744999999999995</v>
      </c>
      <c r="H9" s="5" t="s">
        <v>521</v>
      </c>
      <c r="I9" s="20">
        <v>0.87758999999999998</v>
      </c>
      <c r="J9" s="19">
        <v>90692200</v>
      </c>
      <c r="K9" s="5"/>
      <c r="L9" s="37"/>
    </row>
    <row r="10" spans="1:12" s="261" customFormat="1" ht="24" hidden="1" customHeight="1" x14ac:dyDescent="0.15">
      <c r="A10" s="253" t="s">
        <v>501</v>
      </c>
      <c r="B10" s="254" t="s">
        <v>502</v>
      </c>
      <c r="C10" s="255" t="s">
        <v>476</v>
      </c>
      <c r="D10" s="256">
        <v>44531</v>
      </c>
      <c r="E10" s="257"/>
      <c r="F10" s="258"/>
      <c r="G10" s="259"/>
      <c r="H10" s="166"/>
      <c r="I10" s="259"/>
      <c r="J10" s="253"/>
      <c r="K10" s="166"/>
      <c r="L10" s="260"/>
    </row>
    <row r="11" spans="1:12" s="261" customFormat="1" ht="24" hidden="1" customHeight="1" x14ac:dyDescent="0.15">
      <c r="A11" s="253" t="s">
        <v>501</v>
      </c>
      <c r="B11" s="254" t="s">
        <v>500</v>
      </c>
      <c r="C11" s="255" t="s">
        <v>476</v>
      </c>
      <c r="D11" s="256">
        <v>44532</v>
      </c>
      <c r="E11" s="257"/>
      <c r="F11" s="258"/>
      <c r="G11" s="259"/>
      <c r="H11" s="166"/>
      <c r="I11" s="259"/>
      <c r="J11" s="253"/>
      <c r="K11" s="166"/>
      <c r="L11" s="260"/>
    </row>
    <row r="12" spans="1:12" ht="24" customHeight="1" x14ac:dyDescent="0.15">
      <c r="A12" s="19"/>
      <c r="B12" s="120" t="s">
        <v>127</v>
      </c>
      <c r="C12" s="57"/>
      <c r="D12" s="7"/>
      <c r="E12" s="182"/>
      <c r="F12" s="21"/>
      <c r="G12" s="20"/>
      <c r="H12" s="5"/>
      <c r="I12" s="20"/>
      <c r="J12" s="19"/>
      <c r="K12" s="5"/>
      <c r="L12" s="37"/>
    </row>
    <row r="13" spans="1:12" ht="24" customHeight="1" x14ac:dyDescent="0.15">
      <c r="A13" s="17"/>
      <c r="B13" s="18"/>
      <c r="C13" s="57"/>
      <c r="D13" s="7"/>
      <c r="E13" s="182"/>
      <c r="F13" s="21"/>
      <c r="G13" s="20"/>
      <c r="H13" s="5"/>
      <c r="I13" s="20"/>
      <c r="J13" s="19"/>
      <c r="K13" s="5"/>
      <c r="L13" s="37"/>
    </row>
    <row r="14" spans="1:12" ht="24" customHeight="1" x14ac:dyDescent="0.15">
      <c r="A14" s="17"/>
      <c r="B14" s="18"/>
      <c r="C14" s="57"/>
      <c r="D14" s="7"/>
      <c r="E14" s="182"/>
      <c r="F14" s="21"/>
      <c r="G14" s="20"/>
      <c r="H14" s="5"/>
      <c r="I14" s="20"/>
      <c r="J14" s="19"/>
      <c r="K14" s="5"/>
      <c r="L14" s="37"/>
    </row>
    <row r="15" spans="1:12" ht="24" customHeight="1" x14ac:dyDescent="0.15">
      <c r="A15" s="17"/>
      <c r="B15" s="18"/>
      <c r="C15" s="57"/>
      <c r="D15" s="7"/>
      <c r="E15" s="182"/>
      <c r="F15" s="21"/>
      <c r="G15" s="20"/>
      <c r="H15" s="5"/>
      <c r="I15" s="20"/>
      <c r="J15" s="19"/>
      <c r="K15" s="5"/>
      <c r="L15" s="37"/>
    </row>
    <row r="16" spans="1:12" ht="24" customHeight="1" x14ac:dyDescent="0.15">
      <c r="A16" s="17"/>
      <c r="B16" s="18"/>
      <c r="C16" s="57"/>
      <c r="D16" s="7"/>
      <c r="E16" s="182"/>
      <c r="F16" s="21"/>
      <c r="G16" s="20"/>
      <c r="H16" s="5"/>
      <c r="I16" s="20"/>
      <c r="J16" s="19"/>
      <c r="K16" s="5"/>
      <c r="L16" s="37"/>
    </row>
    <row r="17" spans="1:12" ht="24" customHeight="1" x14ac:dyDescent="0.15">
      <c r="A17" s="17"/>
      <c r="B17" s="18"/>
      <c r="C17" s="57"/>
      <c r="D17" s="7"/>
      <c r="E17" s="182"/>
      <c r="F17" s="21"/>
      <c r="G17" s="20"/>
      <c r="H17" s="5"/>
      <c r="I17" s="20"/>
      <c r="J17" s="19"/>
      <c r="K17" s="5"/>
      <c r="L17" s="37"/>
    </row>
    <row r="18" spans="1:12" ht="24" customHeight="1" x14ac:dyDescent="0.15">
      <c r="A18" s="17"/>
      <c r="B18" s="18"/>
      <c r="C18" s="57"/>
      <c r="D18" s="7"/>
      <c r="E18" s="182"/>
      <c r="F18" s="21"/>
      <c r="G18" s="20"/>
      <c r="H18" s="5"/>
      <c r="I18" s="20"/>
      <c r="J18" s="19"/>
      <c r="K18" s="5"/>
      <c r="L18" s="37"/>
    </row>
    <row r="19" spans="1:12" ht="24" customHeight="1" x14ac:dyDescent="0.15">
      <c r="A19" s="17"/>
      <c r="B19" s="18"/>
      <c r="C19" s="57"/>
      <c r="D19" s="7"/>
      <c r="E19" s="182"/>
      <c r="F19" s="21"/>
      <c r="G19" s="20"/>
      <c r="H19" s="5"/>
      <c r="I19" s="20"/>
      <c r="J19" s="19"/>
      <c r="K19" s="5"/>
      <c r="L19" s="37"/>
    </row>
    <row r="20" spans="1:12" ht="24" customHeight="1" x14ac:dyDescent="0.15">
      <c r="A20" s="17"/>
      <c r="B20" s="18"/>
      <c r="C20" s="57"/>
      <c r="D20" s="7"/>
      <c r="E20" s="182"/>
      <c r="F20" s="21"/>
      <c r="G20" s="20"/>
      <c r="H20" s="5"/>
      <c r="I20" s="20"/>
      <c r="J20" s="19"/>
      <c r="K20" s="5"/>
      <c r="L20" s="37"/>
    </row>
    <row r="21" spans="1:12" ht="24" customHeight="1" x14ac:dyDescent="0.15">
      <c r="A21" s="17"/>
      <c r="B21" s="18"/>
      <c r="C21" s="57"/>
      <c r="D21" s="7"/>
      <c r="E21" s="182"/>
      <c r="F21" s="21"/>
      <c r="G21" s="20"/>
      <c r="H21" s="5"/>
      <c r="I21" s="20"/>
      <c r="J21" s="19"/>
      <c r="K21" s="5"/>
      <c r="L21" s="37"/>
    </row>
    <row r="22" spans="1:12" ht="24" customHeight="1" x14ac:dyDescent="0.15">
      <c r="A22" s="17"/>
      <c r="B22" s="18"/>
      <c r="C22" s="57"/>
      <c r="D22" s="7"/>
      <c r="E22" s="182"/>
      <c r="F22" s="21"/>
      <c r="G22" s="20"/>
      <c r="H22" s="5"/>
      <c r="I22" s="20"/>
      <c r="J22" s="19"/>
      <c r="K22" s="5"/>
      <c r="L22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31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37" customWidth="1"/>
    <col min="2" max="2" width="37.109375" style="137" customWidth="1"/>
    <col min="3" max="3" width="31.77734375" style="137" customWidth="1"/>
    <col min="4" max="9" width="9.33203125" style="137" customWidth="1"/>
    <col min="10" max="10" width="9.6640625" style="137" customWidth="1"/>
    <col min="11" max="11" width="4.88671875" style="146" customWidth="1"/>
    <col min="12" max="12" width="8.88671875" style="146"/>
    <col min="13" max="16384" width="8.88671875" style="66"/>
  </cols>
  <sheetData>
    <row r="1" spans="1:13" ht="36" customHeight="1" x14ac:dyDescent="0.15">
      <c r="A1" s="133" t="s">
        <v>78</v>
      </c>
      <c r="B1" s="133"/>
      <c r="C1" s="133"/>
      <c r="D1" s="133"/>
      <c r="E1" s="133"/>
      <c r="F1" s="133"/>
      <c r="G1" s="133"/>
      <c r="H1" s="133"/>
      <c r="I1" s="133"/>
      <c r="J1" s="133"/>
      <c r="K1" s="178"/>
      <c r="L1" s="178"/>
      <c r="M1" s="179"/>
    </row>
    <row r="2" spans="1:13" ht="25.5" customHeight="1" x14ac:dyDescent="0.15">
      <c r="A2" s="71" t="s">
        <v>92</v>
      </c>
      <c r="B2" s="134"/>
      <c r="C2" s="134"/>
      <c r="D2" s="134"/>
      <c r="E2" s="135"/>
      <c r="F2" s="135"/>
      <c r="G2" s="135"/>
      <c r="H2" s="135"/>
      <c r="I2" s="66"/>
      <c r="J2" s="136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53</v>
      </c>
      <c r="I3" s="4" t="s">
        <v>24</v>
      </c>
      <c r="J3" s="2" t="s">
        <v>16</v>
      </c>
    </row>
    <row r="4" spans="1:13" ht="24" customHeight="1" x14ac:dyDescent="0.15">
      <c r="A4" s="48" t="s">
        <v>90</v>
      </c>
      <c r="B4" s="10" t="s">
        <v>128</v>
      </c>
      <c r="C4" s="10" t="s">
        <v>103</v>
      </c>
      <c r="D4" s="54">
        <v>7101600</v>
      </c>
      <c r="E4" s="153">
        <v>44162</v>
      </c>
      <c r="F4" s="153">
        <v>44197</v>
      </c>
      <c r="G4" s="153">
        <v>44561</v>
      </c>
      <c r="H4" s="192">
        <v>44530</v>
      </c>
      <c r="I4" s="192">
        <v>44531</v>
      </c>
      <c r="J4" s="9"/>
      <c r="K4" s="64"/>
    </row>
    <row r="5" spans="1:13" ht="24" customHeight="1" x14ac:dyDescent="0.15">
      <c r="A5" s="48" t="s">
        <v>90</v>
      </c>
      <c r="B5" s="10" t="s">
        <v>129</v>
      </c>
      <c r="C5" s="10" t="s">
        <v>103</v>
      </c>
      <c r="D5" s="54">
        <v>3020400</v>
      </c>
      <c r="E5" s="153">
        <v>44162</v>
      </c>
      <c r="F5" s="153" t="s">
        <v>133</v>
      </c>
      <c r="G5" s="153">
        <v>44561</v>
      </c>
      <c r="H5" s="192">
        <v>44530</v>
      </c>
      <c r="I5" s="192">
        <v>44531</v>
      </c>
      <c r="J5" s="11"/>
      <c r="K5" s="64"/>
    </row>
    <row r="6" spans="1:13" ht="24" customHeight="1" x14ac:dyDescent="0.15">
      <c r="A6" s="48" t="s">
        <v>90</v>
      </c>
      <c r="B6" s="10" t="s">
        <v>130</v>
      </c>
      <c r="C6" s="10" t="s">
        <v>132</v>
      </c>
      <c r="D6" s="54">
        <v>11400000</v>
      </c>
      <c r="E6" s="153">
        <v>44166</v>
      </c>
      <c r="F6" s="153">
        <v>44136</v>
      </c>
      <c r="G6" s="153">
        <v>44500</v>
      </c>
      <c r="H6" s="153">
        <v>44500</v>
      </c>
      <c r="I6" s="153">
        <v>44501</v>
      </c>
      <c r="J6" s="9" t="s">
        <v>341</v>
      </c>
      <c r="K6" s="64"/>
    </row>
    <row r="7" spans="1:13" ht="24" customHeight="1" x14ac:dyDescent="0.15">
      <c r="A7" s="48" t="s">
        <v>90</v>
      </c>
      <c r="B7" s="6" t="s">
        <v>99</v>
      </c>
      <c r="C7" s="6" t="s">
        <v>100</v>
      </c>
      <c r="D7" s="53">
        <v>3600000</v>
      </c>
      <c r="E7" s="153">
        <v>44180</v>
      </c>
      <c r="F7" s="153">
        <v>44197</v>
      </c>
      <c r="G7" s="153">
        <v>44561</v>
      </c>
      <c r="H7" s="192">
        <v>44530</v>
      </c>
      <c r="I7" s="192">
        <v>44531</v>
      </c>
      <c r="J7" s="9"/>
      <c r="K7" s="64"/>
    </row>
    <row r="8" spans="1:13" ht="24" customHeight="1" x14ac:dyDescent="0.15">
      <c r="A8" s="48" t="s">
        <v>90</v>
      </c>
      <c r="B8" s="6" t="s">
        <v>102</v>
      </c>
      <c r="C8" s="6" t="s">
        <v>103</v>
      </c>
      <c r="D8" s="53">
        <v>6954000</v>
      </c>
      <c r="E8" s="153">
        <v>44183</v>
      </c>
      <c r="F8" s="153">
        <v>44197</v>
      </c>
      <c r="G8" s="153">
        <v>44561</v>
      </c>
      <c r="H8" s="192">
        <v>44530</v>
      </c>
      <c r="I8" s="192">
        <v>44531</v>
      </c>
      <c r="J8" s="50"/>
      <c r="K8" s="64"/>
    </row>
    <row r="9" spans="1:13" ht="24" customHeight="1" x14ac:dyDescent="0.15">
      <c r="A9" s="48" t="s">
        <v>90</v>
      </c>
      <c r="B9" s="6" t="s">
        <v>104</v>
      </c>
      <c r="C9" s="6" t="s">
        <v>105</v>
      </c>
      <c r="D9" s="55">
        <v>4999920</v>
      </c>
      <c r="E9" s="153">
        <v>44186</v>
      </c>
      <c r="F9" s="153">
        <v>44197</v>
      </c>
      <c r="G9" s="153">
        <v>44561</v>
      </c>
      <c r="H9" s="192">
        <v>44530</v>
      </c>
      <c r="I9" s="192">
        <v>44531</v>
      </c>
      <c r="J9" s="50"/>
      <c r="K9" s="64"/>
    </row>
    <row r="10" spans="1:13" ht="24" customHeight="1" x14ac:dyDescent="0.15">
      <c r="A10" s="48" t="s">
        <v>90</v>
      </c>
      <c r="B10" s="6" t="s">
        <v>106</v>
      </c>
      <c r="C10" s="6" t="s">
        <v>101</v>
      </c>
      <c r="D10" s="55">
        <v>4440000</v>
      </c>
      <c r="E10" s="153">
        <v>44186</v>
      </c>
      <c r="F10" s="153">
        <v>44197</v>
      </c>
      <c r="G10" s="153">
        <v>44561</v>
      </c>
      <c r="H10" s="192">
        <v>44530</v>
      </c>
      <c r="I10" s="192">
        <v>44531</v>
      </c>
      <c r="J10" s="50"/>
      <c r="K10" s="64"/>
    </row>
    <row r="11" spans="1:13" ht="24" customHeight="1" x14ac:dyDescent="0.15">
      <c r="A11" s="48" t="s">
        <v>90</v>
      </c>
      <c r="B11" s="6" t="s">
        <v>107</v>
      </c>
      <c r="C11" s="6" t="s">
        <v>108</v>
      </c>
      <c r="D11" s="55">
        <v>5280000</v>
      </c>
      <c r="E11" s="153">
        <v>44186</v>
      </c>
      <c r="F11" s="153">
        <v>44197</v>
      </c>
      <c r="G11" s="153">
        <v>44561</v>
      </c>
      <c r="H11" s="192">
        <v>44530</v>
      </c>
      <c r="I11" s="192">
        <v>44531</v>
      </c>
      <c r="J11" s="50"/>
      <c r="K11" s="64"/>
    </row>
    <row r="12" spans="1:13" ht="24" customHeight="1" x14ac:dyDescent="0.15">
      <c r="A12" s="48" t="s">
        <v>152</v>
      </c>
      <c r="B12" s="6" t="s">
        <v>109</v>
      </c>
      <c r="C12" s="6" t="s">
        <v>110</v>
      </c>
      <c r="D12" s="55">
        <v>14616000</v>
      </c>
      <c r="E12" s="153">
        <v>44186</v>
      </c>
      <c r="F12" s="153">
        <v>44197</v>
      </c>
      <c r="G12" s="153">
        <v>44561</v>
      </c>
      <c r="H12" s="192">
        <v>44530</v>
      </c>
      <c r="I12" s="192">
        <v>44531</v>
      </c>
      <c r="J12" s="50"/>
      <c r="K12" s="64"/>
    </row>
    <row r="13" spans="1:13" ht="24" customHeight="1" x14ac:dyDescent="0.15">
      <c r="A13" s="48" t="s">
        <v>90</v>
      </c>
      <c r="B13" s="6" t="s">
        <v>111</v>
      </c>
      <c r="C13" s="6" t="s">
        <v>112</v>
      </c>
      <c r="D13" s="55">
        <v>3960000</v>
      </c>
      <c r="E13" s="153">
        <v>44187</v>
      </c>
      <c r="F13" s="153">
        <v>44197</v>
      </c>
      <c r="G13" s="153">
        <v>44561</v>
      </c>
      <c r="H13" s="192">
        <v>44530</v>
      </c>
      <c r="I13" s="192">
        <v>44531</v>
      </c>
      <c r="J13" s="50"/>
      <c r="K13" s="64"/>
    </row>
    <row r="14" spans="1:13" ht="24" customHeight="1" x14ac:dyDescent="0.15">
      <c r="A14" s="50" t="s">
        <v>90</v>
      </c>
      <c r="B14" s="6" t="s">
        <v>113</v>
      </c>
      <c r="C14" s="6" t="s">
        <v>114</v>
      </c>
      <c r="D14" s="159">
        <v>8033330</v>
      </c>
      <c r="E14" s="153">
        <v>44187</v>
      </c>
      <c r="F14" s="153">
        <v>44197</v>
      </c>
      <c r="G14" s="153">
        <v>44227</v>
      </c>
      <c r="H14" s="153">
        <v>44227</v>
      </c>
      <c r="I14" s="153">
        <v>44228</v>
      </c>
      <c r="J14" s="50" t="s">
        <v>143</v>
      </c>
      <c r="K14" s="64"/>
    </row>
    <row r="15" spans="1:13" ht="24" customHeight="1" x14ac:dyDescent="0.15">
      <c r="A15" s="48" t="s">
        <v>90</v>
      </c>
      <c r="B15" s="6" t="s">
        <v>115</v>
      </c>
      <c r="C15" s="6" t="s">
        <v>116</v>
      </c>
      <c r="D15" s="55">
        <v>3600000</v>
      </c>
      <c r="E15" s="153">
        <v>44193</v>
      </c>
      <c r="F15" s="153">
        <v>44197</v>
      </c>
      <c r="G15" s="153">
        <v>44561</v>
      </c>
      <c r="H15" s="192">
        <v>44530</v>
      </c>
      <c r="I15" s="192">
        <v>44531</v>
      </c>
      <c r="J15" s="50"/>
      <c r="K15" s="64"/>
    </row>
    <row r="16" spans="1:13" ht="24" customHeight="1" x14ac:dyDescent="0.15">
      <c r="A16" s="48" t="s">
        <v>141</v>
      </c>
      <c r="B16" s="6" t="s">
        <v>117</v>
      </c>
      <c r="C16" s="6" t="s">
        <v>118</v>
      </c>
      <c r="D16" s="55">
        <v>3540480</v>
      </c>
      <c r="E16" s="153">
        <v>44194</v>
      </c>
      <c r="F16" s="153">
        <v>44197</v>
      </c>
      <c r="G16" s="153">
        <v>44561</v>
      </c>
      <c r="H16" s="192">
        <v>44530</v>
      </c>
      <c r="I16" s="192">
        <v>44531</v>
      </c>
      <c r="J16" s="50"/>
      <c r="K16" s="64"/>
    </row>
    <row r="17" spans="1:12" ht="24" customHeight="1" x14ac:dyDescent="0.15">
      <c r="A17" s="48" t="s">
        <v>151</v>
      </c>
      <c r="B17" s="6" t="s">
        <v>119</v>
      </c>
      <c r="C17" s="6" t="s">
        <v>120</v>
      </c>
      <c r="D17" s="55">
        <v>14964000</v>
      </c>
      <c r="E17" s="153">
        <v>44194</v>
      </c>
      <c r="F17" s="153">
        <v>44197</v>
      </c>
      <c r="G17" s="153">
        <v>44561</v>
      </c>
      <c r="H17" s="192">
        <v>44530</v>
      </c>
      <c r="I17" s="192">
        <v>44531</v>
      </c>
      <c r="J17" s="50"/>
      <c r="K17" s="64"/>
    </row>
    <row r="18" spans="1:12" ht="24" customHeight="1" thickBot="1" x14ac:dyDescent="0.2">
      <c r="A18" s="123" t="s">
        <v>141</v>
      </c>
      <c r="B18" s="124" t="s">
        <v>121</v>
      </c>
      <c r="C18" s="124" t="s">
        <v>122</v>
      </c>
      <c r="D18" s="125">
        <v>9600000</v>
      </c>
      <c r="E18" s="154">
        <v>44195</v>
      </c>
      <c r="F18" s="154">
        <v>44197</v>
      </c>
      <c r="G18" s="154">
        <v>44561</v>
      </c>
      <c r="H18" s="193">
        <v>44530</v>
      </c>
      <c r="I18" s="193">
        <v>44531</v>
      </c>
      <c r="J18" s="126"/>
      <c r="K18" s="64"/>
    </row>
    <row r="19" spans="1:12" ht="24" customHeight="1" thickTop="1" x14ac:dyDescent="0.15">
      <c r="A19" s="121" t="s">
        <v>141</v>
      </c>
      <c r="B19" s="98" t="s">
        <v>96</v>
      </c>
      <c r="C19" s="98" t="s">
        <v>134</v>
      </c>
      <c r="D19" s="122">
        <v>8370000</v>
      </c>
      <c r="E19" s="155">
        <v>44200</v>
      </c>
      <c r="F19" s="156">
        <v>44200</v>
      </c>
      <c r="G19" s="156">
        <v>44207</v>
      </c>
      <c r="H19" s="156">
        <v>44207</v>
      </c>
      <c r="I19" s="156">
        <v>44207</v>
      </c>
      <c r="J19" s="97" t="s">
        <v>143</v>
      </c>
      <c r="K19" s="64"/>
      <c r="L19" s="175"/>
    </row>
    <row r="20" spans="1:12" ht="24" customHeight="1" x14ac:dyDescent="0.15">
      <c r="A20" s="48" t="s">
        <v>141</v>
      </c>
      <c r="B20" s="6" t="s">
        <v>136</v>
      </c>
      <c r="C20" s="6" t="s">
        <v>137</v>
      </c>
      <c r="D20" s="55">
        <v>1230000</v>
      </c>
      <c r="E20" s="157">
        <v>44203</v>
      </c>
      <c r="F20" s="153">
        <v>44203</v>
      </c>
      <c r="G20" s="153">
        <v>44208</v>
      </c>
      <c r="H20" s="153">
        <v>44207</v>
      </c>
      <c r="I20" s="153">
        <v>44207</v>
      </c>
      <c r="J20" s="50" t="s">
        <v>143</v>
      </c>
      <c r="K20" s="64"/>
    </row>
    <row r="21" spans="1:12" ht="24" customHeight="1" x14ac:dyDescent="0.15">
      <c r="A21" s="48" t="s">
        <v>141</v>
      </c>
      <c r="B21" s="6" t="s">
        <v>138</v>
      </c>
      <c r="C21" s="6" t="s">
        <v>142</v>
      </c>
      <c r="D21" s="55">
        <v>2757000</v>
      </c>
      <c r="E21" s="157">
        <v>44207</v>
      </c>
      <c r="F21" s="153">
        <v>44207</v>
      </c>
      <c r="G21" s="153">
        <v>44237</v>
      </c>
      <c r="H21" s="153">
        <v>44236</v>
      </c>
      <c r="I21" s="153">
        <v>44236</v>
      </c>
      <c r="J21" s="50" t="s">
        <v>144</v>
      </c>
    </row>
    <row r="22" spans="1:12" ht="24" customHeight="1" x14ac:dyDescent="0.15">
      <c r="A22" s="48" t="s">
        <v>90</v>
      </c>
      <c r="B22" s="6" t="s">
        <v>234</v>
      </c>
      <c r="C22" s="6" t="s">
        <v>114</v>
      </c>
      <c r="D22" s="55">
        <v>243930000</v>
      </c>
      <c r="E22" s="157">
        <v>44221</v>
      </c>
      <c r="F22" s="153">
        <v>44228</v>
      </c>
      <c r="G22" s="153">
        <v>44561</v>
      </c>
      <c r="H22" s="192">
        <v>44530</v>
      </c>
      <c r="I22" s="192">
        <v>44531</v>
      </c>
      <c r="J22" s="50"/>
    </row>
    <row r="23" spans="1:12" ht="24" customHeight="1" x14ac:dyDescent="0.15">
      <c r="A23" s="48" t="s">
        <v>90</v>
      </c>
      <c r="B23" s="6" t="s">
        <v>139</v>
      </c>
      <c r="C23" s="6" t="s">
        <v>140</v>
      </c>
      <c r="D23" s="55">
        <v>4776300</v>
      </c>
      <c r="E23" s="157">
        <v>44222</v>
      </c>
      <c r="F23" s="153">
        <v>44231</v>
      </c>
      <c r="G23" s="153">
        <v>44231</v>
      </c>
      <c r="H23" s="153">
        <v>44230</v>
      </c>
      <c r="I23" s="153">
        <v>44230</v>
      </c>
      <c r="J23" s="50" t="s">
        <v>144</v>
      </c>
    </row>
    <row r="24" spans="1:12" ht="24" customHeight="1" x14ac:dyDescent="0.15">
      <c r="A24" s="48" t="s">
        <v>90</v>
      </c>
      <c r="B24" s="6" t="s">
        <v>145</v>
      </c>
      <c r="C24" s="6" t="s">
        <v>146</v>
      </c>
      <c r="D24" s="55">
        <v>16500000</v>
      </c>
      <c r="E24" s="157">
        <v>44235</v>
      </c>
      <c r="F24" s="153">
        <v>44235</v>
      </c>
      <c r="G24" s="153">
        <v>44252</v>
      </c>
      <c r="H24" s="153">
        <v>44252</v>
      </c>
      <c r="I24" s="153">
        <v>44252</v>
      </c>
      <c r="J24" s="50" t="s">
        <v>144</v>
      </c>
    </row>
    <row r="25" spans="1:12" ht="24" customHeight="1" x14ac:dyDescent="0.15">
      <c r="A25" s="48" t="s">
        <v>90</v>
      </c>
      <c r="B25" s="6" t="s">
        <v>148</v>
      </c>
      <c r="C25" s="6" t="s">
        <v>153</v>
      </c>
      <c r="D25" s="55">
        <v>2400000</v>
      </c>
      <c r="E25" s="157">
        <v>44242</v>
      </c>
      <c r="F25" s="153">
        <v>44256</v>
      </c>
      <c r="G25" s="153">
        <v>44377</v>
      </c>
      <c r="H25" s="153">
        <v>44347</v>
      </c>
      <c r="I25" s="153">
        <v>44348</v>
      </c>
      <c r="J25" s="50" t="s">
        <v>229</v>
      </c>
    </row>
    <row r="26" spans="1:12" s="189" customFormat="1" ht="24" hidden="1" customHeight="1" x14ac:dyDescent="0.15">
      <c r="A26" s="183" t="s">
        <v>90</v>
      </c>
      <c r="B26" s="184" t="s">
        <v>149</v>
      </c>
      <c r="C26" s="184" t="s">
        <v>154</v>
      </c>
      <c r="D26" s="185">
        <v>16863000</v>
      </c>
      <c r="E26" s="186">
        <v>44243</v>
      </c>
      <c r="F26" s="187">
        <v>44245</v>
      </c>
      <c r="G26" s="187">
        <v>44347</v>
      </c>
      <c r="H26" s="187"/>
      <c r="I26" s="187"/>
      <c r="J26" s="183"/>
      <c r="K26" s="188"/>
      <c r="L26" s="188"/>
    </row>
    <row r="27" spans="1:12" ht="24" customHeight="1" x14ac:dyDescent="0.15">
      <c r="A27" s="48" t="s">
        <v>90</v>
      </c>
      <c r="B27" s="132" t="s">
        <v>161</v>
      </c>
      <c r="C27" s="6" t="s">
        <v>154</v>
      </c>
      <c r="D27" s="55">
        <v>17941000</v>
      </c>
      <c r="E27" s="157">
        <v>44243</v>
      </c>
      <c r="F27" s="153" t="s">
        <v>175</v>
      </c>
      <c r="G27" s="169" t="s">
        <v>206</v>
      </c>
      <c r="H27" s="153">
        <v>44299</v>
      </c>
      <c r="I27" s="153">
        <v>44299</v>
      </c>
      <c r="J27" s="50" t="s">
        <v>200</v>
      </c>
    </row>
    <row r="28" spans="1:12" ht="24" customHeight="1" x14ac:dyDescent="0.15">
      <c r="A28" s="48" t="s">
        <v>90</v>
      </c>
      <c r="B28" s="6" t="s">
        <v>150</v>
      </c>
      <c r="C28" s="6" t="s">
        <v>155</v>
      </c>
      <c r="D28" s="55">
        <v>3690000</v>
      </c>
      <c r="E28" s="157">
        <v>44252</v>
      </c>
      <c r="F28" s="153">
        <v>44253</v>
      </c>
      <c r="G28" s="153">
        <v>44264</v>
      </c>
      <c r="H28" s="153">
        <v>44264</v>
      </c>
      <c r="I28" s="153">
        <v>44264</v>
      </c>
      <c r="J28" s="50" t="s">
        <v>159</v>
      </c>
    </row>
    <row r="29" spans="1:12" ht="24" customHeight="1" x14ac:dyDescent="0.15">
      <c r="A29" s="48" t="s">
        <v>90</v>
      </c>
      <c r="B29" s="132" t="s">
        <v>97</v>
      </c>
      <c r="C29" s="6" t="s">
        <v>156</v>
      </c>
      <c r="D29" s="55">
        <v>9600000</v>
      </c>
      <c r="E29" s="157">
        <v>44253</v>
      </c>
      <c r="F29" s="153">
        <v>44256</v>
      </c>
      <c r="G29" s="153">
        <v>44561</v>
      </c>
      <c r="H29" s="192">
        <v>44530</v>
      </c>
      <c r="I29" s="192">
        <v>44531</v>
      </c>
      <c r="J29" s="50"/>
    </row>
    <row r="30" spans="1:12" ht="24" customHeight="1" x14ac:dyDescent="0.15">
      <c r="A30" s="48" t="s">
        <v>90</v>
      </c>
      <c r="B30" s="132" t="s">
        <v>160</v>
      </c>
      <c r="C30" s="6" t="s">
        <v>157</v>
      </c>
      <c r="D30" s="55">
        <v>2463230</v>
      </c>
      <c r="E30" s="157">
        <v>44265</v>
      </c>
      <c r="F30" s="153">
        <v>44265</v>
      </c>
      <c r="G30" s="153">
        <v>44295</v>
      </c>
      <c r="H30" s="153">
        <v>44294</v>
      </c>
      <c r="I30" s="153">
        <v>44294</v>
      </c>
      <c r="J30" s="50" t="s">
        <v>179</v>
      </c>
    </row>
    <row r="31" spans="1:12" ht="24" customHeight="1" x14ac:dyDescent="0.15">
      <c r="A31" s="48" t="s">
        <v>90</v>
      </c>
      <c r="B31" s="132" t="s">
        <v>125</v>
      </c>
      <c r="C31" s="6" t="s">
        <v>157</v>
      </c>
      <c r="D31" s="55">
        <v>3375120</v>
      </c>
      <c r="E31" s="157">
        <v>44265</v>
      </c>
      <c r="F31" s="153">
        <v>44265</v>
      </c>
      <c r="G31" s="153">
        <v>44280</v>
      </c>
      <c r="H31" s="153">
        <v>44302</v>
      </c>
      <c r="I31" s="153">
        <v>44302</v>
      </c>
      <c r="J31" s="50" t="s">
        <v>179</v>
      </c>
    </row>
    <row r="32" spans="1:12" ht="24" customHeight="1" x14ac:dyDescent="0.15">
      <c r="A32" s="48" t="s">
        <v>90</v>
      </c>
      <c r="B32" s="132" t="s">
        <v>162</v>
      </c>
      <c r="C32" s="6" t="s">
        <v>170</v>
      </c>
      <c r="D32" s="55">
        <v>5861500</v>
      </c>
      <c r="E32" s="157">
        <v>44270</v>
      </c>
      <c r="F32" s="153">
        <v>44268</v>
      </c>
      <c r="G32" s="153">
        <v>44274</v>
      </c>
      <c r="H32" s="153">
        <v>44274</v>
      </c>
      <c r="I32" s="153">
        <v>44274</v>
      </c>
      <c r="J32" s="50" t="s">
        <v>159</v>
      </c>
    </row>
    <row r="33" spans="1:10" ht="24" customHeight="1" x14ac:dyDescent="0.15">
      <c r="A33" s="48" t="s">
        <v>90</v>
      </c>
      <c r="B33" s="132" t="s">
        <v>126</v>
      </c>
      <c r="C33" s="6" t="s">
        <v>157</v>
      </c>
      <c r="D33" s="55">
        <v>1970580</v>
      </c>
      <c r="E33" s="157">
        <v>44279</v>
      </c>
      <c r="F33" s="153">
        <v>44279</v>
      </c>
      <c r="G33" s="153">
        <v>44294</v>
      </c>
      <c r="H33" s="153">
        <v>44288</v>
      </c>
      <c r="I33" s="153">
        <v>44288</v>
      </c>
      <c r="J33" s="50" t="s">
        <v>176</v>
      </c>
    </row>
    <row r="34" spans="1:10" ht="24" customHeight="1" x14ac:dyDescent="0.15">
      <c r="A34" s="48" t="s">
        <v>90</v>
      </c>
      <c r="B34" s="132" t="s">
        <v>163</v>
      </c>
      <c r="C34" s="6" t="s">
        <v>171</v>
      </c>
      <c r="D34" s="55">
        <v>1900000</v>
      </c>
      <c r="E34" s="157">
        <v>44281</v>
      </c>
      <c r="F34" s="153">
        <v>44284</v>
      </c>
      <c r="G34" s="153">
        <v>44561</v>
      </c>
      <c r="H34" s="192">
        <v>44530</v>
      </c>
      <c r="I34" s="192">
        <v>44531</v>
      </c>
      <c r="J34" s="50"/>
    </row>
    <row r="35" spans="1:10" ht="24" customHeight="1" x14ac:dyDescent="0.15">
      <c r="A35" s="48" t="s">
        <v>90</v>
      </c>
      <c r="B35" s="132" t="s">
        <v>164</v>
      </c>
      <c r="C35" s="6" t="s">
        <v>172</v>
      </c>
      <c r="D35" s="55">
        <v>830000</v>
      </c>
      <c r="E35" s="157">
        <v>44285</v>
      </c>
      <c r="F35" s="153">
        <v>44285</v>
      </c>
      <c r="G35" s="153">
        <v>44292</v>
      </c>
      <c r="H35" s="153">
        <v>44292</v>
      </c>
      <c r="I35" s="153">
        <v>44292</v>
      </c>
      <c r="J35" s="50" t="s">
        <v>197</v>
      </c>
    </row>
    <row r="36" spans="1:10" ht="24" customHeight="1" x14ac:dyDescent="0.15">
      <c r="A36" s="48" t="s">
        <v>90</v>
      </c>
      <c r="B36" s="132" t="s">
        <v>165</v>
      </c>
      <c r="C36" s="6" t="s">
        <v>103</v>
      </c>
      <c r="D36" s="55">
        <v>7615300</v>
      </c>
      <c r="E36" s="157">
        <v>44286</v>
      </c>
      <c r="F36" s="153">
        <v>44287</v>
      </c>
      <c r="G36" s="153">
        <v>44561</v>
      </c>
      <c r="H36" s="192">
        <v>44530</v>
      </c>
      <c r="I36" s="192">
        <v>44531</v>
      </c>
      <c r="J36" s="50"/>
    </row>
    <row r="37" spans="1:10" ht="24" customHeight="1" x14ac:dyDescent="0.15">
      <c r="A37" s="48" t="s">
        <v>90</v>
      </c>
      <c r="B37" s="132" t="s">
        <v>166</v>
      </c>
      <c r="C37" s="6" t="s">
        <v>173</v>
      </c>
      <c r="D37" s="55">
        <v>5583600</v>
      </c>
      <c r="E37" s="157">
        <v>44286</v>
      </c>
      <c r="F37" s="153">
        <v>44286</v>
      </c>
      <c r="G37" s="153">
        <v>44306</v>
      </c>
      <c r="H37" s="153">
        <v>44306</v>
      </c>
      <c r="I37" s="153">
        <v>44306</v>
      </c>
      <c r="J37" s="50" t="s">
        <v>200</v>
      </c>
    </row>
    <row r="38" spans="1:10" ht="24" customHeight="1" x14ac:dyDescent="0.15">
      <c r="A38" s="48" t="s">
        <v>90</v>
      </c>
      <c r="B38" s="132" t="s">
        <v>167</v>
      </c>
      <c r="C38" s="6" t="s">
        <v>157</v>
      </c>
      <c r="D38" s="55">
        <v>62242300</v>
      </c>
      <c r="E38" s="157">
        <v>44286</v>
      </c>
      <c r="F38" s="153">
        <v>44286</v>
      </c>
      <c r="G38" s="153">
        <v>44316</v>
      </c>
      <c r="H38" s="153">
        <v>44298</v>
      </c>
      <c r="I38" s="153">
        <v>44299</v>
      </c>
      <c r="J38" s="50" t="s">
        <v>179</v>
      </c>
    </row>
    <row r="39" spans="1:10" ht="24" customHeight="1" x14ac:dyDescent="0.15">
      <c r="A39" s="48" t="s">
        <v>90</v>
      </c>
      <c r="B39" s="132" t="s">
        <v>168</v>
      </c>
      <c r="C39" s="6" t="s">
        <v>157</v>
      </c>
      <c r="D39" s="55">
        <v>21016170</v>
      </c>
      <c r="E39" s="157">
        <v>44286</v>
      </c>
      <c r="F39" s="153">
        <v>44286</v>
      </c>
      <c r="G39" s="153">
        <v>44316</v>
      </c>
      <c r="H39" s="153">
        <v>44316</v>
      </c>
      <c r="I39" s="153">
        <v>44316</v>
      </c>
      <c r="J39" s="50" t="s">
        <v>179</v>
      </c>
    </row>
    <row r="40" spans="1:10" ht="24" customHeight="1" x14ac:dyDescent="0.15">
      <c r="A40" s="48" t="s">
        <v>90</v>
      </c>
      <c r="B40" s="132" t="s">
        <v>169</v>
      </c>
      <c r="C40" s="6" t="s">
        <v>157</v>
      </c>
      <c r="D40" s="55">
        <v>27375540</v>
      </c>
      <c r="E40" s="157">
        <v>44286</v>
      </c>
      <c r="F40" s="153">
        <v>44286</v>
      </c>
      <c r="G40" s="153">
        <v>44316</v>
      </c>
      <c r="H40" s="153">
        <v>44302</v>
      </c>
      <c r="I40" s="153" t="s">
        <v>199</v>
      </c>
      <c r="J40" s="50" t="s">
        <v>179</v>
      </c>
    </row>
    <row r="41" spans="1:10" ht="24" customHeight="1" x14ac:dyDescent="0.15">
      <c r="A41" s="48" t="s">
        <v>90</v>
      </c>
      <c r="B41" s="132" t="s">
        <v>158</v>
      </c>
      <c r="C41" s="6" t="s">
        <v>174</v>
      </c>
      <c r="D41" s="55">
        <v>5852000</v>
      </c>
      <c r="E41" s="157">
        <v>44288</v>
      </c>
      <c r="F41" s="153">
        <v>44288</v>
      </c>
      <c r="G41" s="153">
        <v>44299</v>
      </c>
      <c r="H41" s="153">
        <v>44299</v>
      </c>
      <c r="I41" s="153">
        <v>44299</v>
      </c>
      <c r="J41" s="50" t="s">
        <v>198</v>
      </c>
    </row>
    <row r="42" spans="1:10" ht="24" customHeight="1" x14ac:dyDescent="0.15">
      <c r="A42" s="48" t="s">
        <v>90</v>
      </c>
      <c r="B42" s="191" t="s">
        <v>180</v>
      </c>
      <c r="C42" s="6" t="s">
        <v>189</v>
      </c>
      <c r="D42" s="55">
        <v>7240000</v>
      </c>
      <c r="E42" s="157">
        <v>44291</v>
      </c>
      <c r="F42" s="153">
        <v>44294</v>
      </c>
      <c r="G42" s="153">
        <v>44316</v>
      </c>
      <c r="H42" s="153">
        <v>44316</v>
      </c>
      <c r="I42" s="153">
        <v>44316</v>
      </c>
      <c r="J42" s="50" t="s">
        <v>143</v>
      </c>
    </row>
    <row r="43" spans="1:10" ht="24" customHeight="1" x14ac:dyDescent="0.15">
      <c r="A43" s="48" t="s">
        <v>90</v>
      </c>
      <c r="B43" s="132" t="s">
        <v>181</v>
      </c>
      <c r="C43" s="6" t="s">
        <v>190</v>
      </c>
      <c r="D43" s="55">
        <v>1430000</v>
      </c>
      <c r="E43" s="157">
        <v>44292</v>
      </c>
      <c r="F43" s="153">
        <v>44293</v>
      </c>
      <c r="G43" s="153">
        <v>44299</v>
      </c>
      <c r="H43" s="153">
        <v>44299</v>
      </c>
      <c r="I43" s="153">
        <v>44299</v>
      </c>
      <c r="J43" s="50" t="s">
        <v>198</v>
      </c>
    </row>
    <row r="44" spans="1:10" ht="24" customHeight="1" x14ac:dyDescent="0.15">
      <c r="A44" s="48" t="s">
        <v>90</v>
      </c>
      <c r="B44" s="132" t="s">
        <v>182</v>
      </c>
      <c r="C44" s="6" t="s">
        <v>191</v>
      </c>
      <c r="D44" s="55">
        <v>4830000</v>
      </c>
      <c r="E44" s="157">
        <v>44292</v>
      </c>
      <c r="F44" s="153">
        <v>44292</v>
      </c>
      <c r="G44" s="153">
        <v>44354</v>
      </c>
      <c r="H44" s="153">
        <v>44342</v>
      </c>
      <c r="I44" s="153">
        <v>44342</v>
      </c>
      <c r="J44" s="50" t="s">
        <v>229</v>
      </c>
    </row>
    <row r="45" spans="1:10" ht="24" customHeight="1" x14ac:dyDescent="0.15">
      <c r="A45" s="48" t="s">
        <v>90</v>
      </c>
      <c r="B45" s="132" t="s">
        <v>208</v>
      </c>
      <c r="C45" s="6" t="s">
        <v>209</v>
      </c>
      <c r="D45" s="55">
        <v>2513500</v>
      </c>
      <c r="E45" s="157">
        <v>44292</v>
      </c>
      <c r="F45" s="153">
        <v>44292</v>
      </c>
      <c r="G45" s="153">
        <v>44322</v>
      </c>
      <c r="H45" s="153">
        <v>44322</v>
      </c>
      <c r="I45" s="153">
        <v>44322</v>
      </c>
      <c r="J45" s="50" t="s">
        <v>198</v>
      </c>
    </row>
    <row r="46" spans="1:10" ht="24" customHeight="1" x14ac:dyDescent="0.15">
      <c r="A46" s="48" t="s">
        <v>90</v>
      </c>
      <c r="B46" s="132" t="s">
        <v>183</v>
      </c>
      <c r="C46" s="6" t="s">
        <v>192</v>
      </c>
      <c r="D46" s="55">
        <v>11880000</v>
      </c>
      <c r="E46" s="157">
        <v>44300</v>
      </c>
      <c r="F46" s="153">
        <v>44300</v>
      </c>
      <c r="G46" s="153">
        <v>44369</v>
      </c>
      <c r="H46" s="153">
        <v>44369</v>
      </c>
      <c r="I46" s="153">
        <v>44369</v>
      </c>
      <c r="J46" s="50" t="s">
        <v>198</v>
      </c>
    </row>
    <row r="47" spans="1:10" ht="24" customHeight="1" x14ac:dyDescent="0.15">
      <c r="A47" s="48" t="s">
        <v>90</v>
      </c>
      <c r="B47" s="132" t="s">
        <v>184</v>
      </c>
      <c r="C47" s="6" t="s">
        <v>193</v>
      </c>
      <c r="D47" s="55">
        <v>850000</v>
      </c>
      <c r="E47" s="157">
        <v>44301</v>
      </c>
      <c r="F47" s="153">
        <v>44302</v>
      </c>
      <c r="G47" s="153">
        <v>44303</v>
      </c>
      <c r="H47" s="153">
        <v>44303</v>
      </c>
      <c r="I47" s="153">
        <v>44303</v>
      </c>
      <c r="J47" s="50" t="s">
        <v>197</v>
      </c>
    </row>
    <row r="48" spans="1:10" ht="24" customHeight="1" x14ac:dyDescent="0.15">
      <c r="A48" s="48" t="s">
        <v>90</v>
      </c>
      <c r="B48" s="132" t="s">
        <v>185</v>
      </c>
      <c r="C48" s="6" t="s">
        <v>194</v>
      </c>
      <c r="D48" s="55">
        <v>15000000</v>
      </c>
      <c r="E48" s="157">
        <v>44314</v>
      </c>
      <c r="F48" s="158">
        <v>44314</v>
      </c>
      <c r="G48" s="153">
        <v>44340</v>
      </c>
      <c r="H48" s="153">
        <v>44340</v>
      </c>
      <c r="I48" s="153">
        <v>44340</v>
      </c>
      <c r="J48" s="50" t="s">
        <v>143</v>
      </c>
    </row>
    <row r="49" spans="1:12" ht="24" customHeight="1" x14ac:dyDescent="0.15">
      <c r="A49" s="48" t="s">
        <v>90</v>
      </c>
      <c r="B49" s="132" t="s">
        <v>186</v>
      </c>
      <c r="C49" s="6" t="s">
        <v>195</v>
      </c>
      <c r="D49" s="55">
        <v>2200000</v>
      </c>
      <c r="E49" s="157">
        <v>44315</v>
      </c>
      <c r="F49" s="158">
        <v>44315</v>
      </c>
      <c r="G49" s="153">
        <v>44319</v>
      </c>
      <c r="H49" s="153">
        <v>44319</v>
      </c>
      <c r="I49" s="153">
        <v>44319</v>
      </c>
      <c r="J49" s="50" t="s">
        <v>143</v>
      </c>
    </row>
    <row r="50" spans="1:12" ht="24" customHeight="1" x14ac:dyDescent="0.15">
      <c r="A50" s="48" t="s">
        <v>90</v>
      </c>
      <c r="B50" s="132" t="s">
        <v>187</v>
      </c>
      <c r="C50" s="6" t="s">
        <v>196</v>
      </c>
      <c r="D50" s="55">
        <v>550000</v>
      </c>
      <c r="E50" s="157">
        <v>44315</v>
      </c>
      <c r="F50" s="158">
        <v>44315</v>
      </c>
      <c r="G50" s="153">
        <v>44323</v>
      </c>
      <c r="H50" s="153">
        <v>44323</v>
      </c>
      <c r="I50" s="153">
        <v>44323</v>
      </c>
      <c r="J50" s="50" t="s">
        <v>143</v>
      </c>
    </row>
    <row r="51" spans="1:12" ht="24" customHeight="1" x14ac:dyDescent="0.15">
      <c r="A51" s="48" t="s">
        <v>90</v>
      </c>
      <c r="B51" s="132" t="s">
        <v>188</v>
      </c>
      <c r="C51" s="6" t="s">
        <v>172</v>
      </c>
      <c r="D51" s="55">
        <v>5850000</v>
      </c>
      <c r="E51" s="157">
        <v>44316</v>
      </c>
      <c r="F51" s="158">
        <v>44317</v>
      </c>
      <c r="G51" s="153">
        <v>44333</v>
      </c>
      <c r="H51" s="153">
        <v>44333</v>
      </c>
      <c r="I51" s="153">
        <v>44336</v>
      </c>
      <c r="J51" s="50" t="s">
        <v>143</v>
      </c>
    </row>
    <row r="52" spans="1:12" s="180" customFormat="1" ht="24" hidden="1" customHeight="1" x14ac:dyDescent="0.15">
      <c r="A52" s="160" t="s">
        <v>90</v>
      </c>
      <c r="B52" s="161" t="s">
        <v>212</v>
      </c>
      <c r="C52" s="162" t="s">
        <v>221</v>
      </c>
      <c r="D52" s="163">
        <v>46500000</v>
      </c>
      <c r="E52" s="164">
        <v>44316</v>
      </c>
      <c r="F52" s="181">
        <v>44317</v>
      </c>
      <c r="G52" s="165">
        <v>44530</v>
      </c>
      <c r="H52" s="190" t="s">
        <v>231</v>
      </c>
      <c r="I52" s="190"/>
      <c r="J52" s="166"/>
      <c r="K52" s="175"/>
      <c r="L52" s="175"/>
    </row>
    <row r="53" spans="1:12" ht="24" customHeight="1" x14ac:dyDescent="0.15">
      <c r="A53" s="48" t="s">
        <v>90</v>
      </c>
      <c r="B53" s="132" t="s">
        <v>213</v>
      </c>
      <c r="C53" s="6" t="s">
        <v>174</v>
      </c>
      <c r="D53" s="55">
        <v>1200000</v>
      </c>
      <c r="E53" s="157">
        <v>44323</v>
      </c>
      <c r="F53" s="158">
        <v>44323</v>
      </c>
      <c r="G53" s="153">
        <v>44328</v>
      </c>
      <c r="H53" s="153">
        <v>44328</v>
      </c>
      <c r="I53" s="153">
        <v>44328</v>
      </c>
      <c r="J53" s="50" t="s">
        <v>228</v>
      </c>
    </row>
    <row r="54" spans="1:12" ht="24" customHeight="1" x14ac:dyDescent="0.15">
      <c r="A54" s="48" t="s">
        <v>90</v>
      </c>
      <c r="B54" s="132" t="s">
        <v>214</v>
      </c>
      <c r="C54" s="6" t="s">
        <v>137</v>
      </c>
      <c r="D54" s="55">
        <v>1482000</v>
      </c>
      <c r="E54" s="157">
        <v>44326</v>
      </c>
      <c r="F54" s="158">
        <v>44326</v>
      </c>
      <c r="G54" s="153">
        <v>44330</v>
      </c>
      <c r="H54" s="153">
        <v>44328</v>
      </c>
      <c r="I54" s="153">
        <v>44328</v>
      </c>
      <c r="J54" s="50" t="s">
        <v>229</v>
      </c>
    </row>
    <row r="55" spans="1:12" s="180" customFormat="1" ht="24" hidden="1" customHeight="1" x14ac:dyDescent="0.15">
      <c r="A55" s="160" t="s">
        <v>90</v>
      </c>
      <c r="B55" s="161" t="s">
        <v>215</v>
      </c>
      <c r="C55" s="162" t="s">
        <v>222</v>
      </c>
      <c r="D55" s="163">
        <v>80465240</v>
      </c>
      <c r="E55" s="164">
        <v>44326</v>
      </c>
      <c r="F55" s="181">
        <v>44348</v>
      </c>
      <c r="G55" s="165" t="s">
        <v>227</v>
      </c>
      <c r="H55" s="190" t="s">
        <v>313</v>
      </c>
      <c r="I55" s="190"/>
      <c r="J55" s="166"/>
      <c r="K55" s="175"/>
      <c r="L55" s="175"/>
    </row>
    <row r="56" spans="1:12" ht="24" customHeight="1" x14ac:dyDescent="0.15">
      <c r="A56" s="48" t="s">
        <v>90</v>
      </c>
      <c r="B56" s="132" t="s">
        <v>216</v>
      </c>
      <c r="C56" s="6" t="s">
        <v>223</v>
      </c>
      <c r="D56" s="55">
        <v>1500000</v>
      </c>
      <c r="E56" s="157">
        <v>44329</v>
      </c>
      <c r="F56" s="158">
        <v>44334</v>
      </c>
      <c r="G56" s="153">
        <v>44342</v>
      </c>
      <c r="H56" s="153">
        <v>44342</v>
      </c>
      <c r="I56" s="153">
        <v>44342</v>
      </c>
      <c r="J56" s="50" t="s">
        <v>241</v>
      </c>
    </row>
    <row r="57" spans="1:12" ht="24" customHeight="1" x14ac:dyDescent="0.15">
      <c r="A57" s="48" t="s">
        <v>90</v>
      </c>
      <c r="B57" s="132" t="s">
        <v>207</v>
      </c>
      <c r="C57" s="6" t="s">
        <v>172</v>
      </c>
      <c r="D57" s="55">
        <v>2475000</v>
      </c>
      <c r="E57" s="157">
        <v>44334</v>
      </c>
      <c r="F57" s="158">
        <v>44334</v>
      </c>
      <c r="G57" s="153">
        <v>44337</v>
      </c>
      <c r="H57" s="153">
        <v>44337</v>
      </c>
      <c r="I57" s="153">
        <v>44337</v>
      </c>
      <c r="J57" s="50" t="s">
        <v>143</v>
      </c>
    </row>
    <row r="58" spans="1:12" ht="24" customHeight="1" x14ac:dyDescent="0.15">
      <c r="A58" s="50" t="s">
        <v>90</v>
      </c>
      <c r="B58" s="132" t="s">
        <v>217</v>
      </c>
      <c r="C58" s="6" t="s">
        <v>224</v>
      </c>
      <c r="D58" s="159">
        <v>26505000</v>
      </c>
      <c r="E58" s="225">
        <v>44334</v>
      </c>
      <c r="F58" s="226">
        <v>44334</v>
      </c>
      <c r="G58" s="153">
        <v>44417</v>
      </c>
      <c r="H58" s="153">
        <v>44417</v>
      </c>
      <c r="I58" s="153">
        <v>44417</v>
      </c>
      <c r="J58" s="50" t="s">
        <v>288</v>
      </c>
    </row>
    <row r="59" spans="1:12" ht="24" customHeight="1" x14ac:dyDescent="0.15">
      <c r="A59" s="48" t="s">
        <v>90</v>
      </c>
      <c r="B59" s="132" t="s">
        <v>218</v>
      </c>
      <c r="C59" s="6" t="s">
        <v>225</v>
      </c>
      <c r="D59" s="55">
        <v>1900000</v>
      </c>
      <c r="E59" s="157">
        <v>44336</v>
      </c>
      <c r="F59" s="158">
        <v>44336</v>
      </c>
      <c r="G59" s="153">
        <v>44344</v>
      </c>
      <c r="H59" s="153">
        <v>44344</v>
      </c>
      <c r="I59" s="153">
        <v>44344</v>
      </c>
      <c r="J59" s="50" t="s">
        <v>230</v>
      </c>
    </row>
    <row r="60" spans="1:12" ht="24" customHeight="1" x14ac:dyDescent="0.15">
      <c r="A60" s="48" t="s">
        <v>90</v>
      </c>
      <c r="B60" s="132" t="s">
        <v>219</v>
      </c>
      <c r="C60" s="6" t="s">
        <v>226</v>
      </c>
      <c r="D60" s="55">
        <v>1800000</v>
      </c>
      <c r="E60" s="157">
        <v>44342</v>
      </c>
      <c r="F60" s="158">
        <v>44342</v>
      </c>
      <c r="G60" s="153">
        <v>44352</v>
      </c>
      <c r="H60" s="153" t="s">
        <v>239</v>
      </c>
      <c r="I60" s="153">
        <v>44350</v>
      </c>
      <c r="J60" s="50" t="s">
        <v>240</v>
      </c>
    </row>
    <row r="61" spans="1:12" ht="24" customHeight="1" x14ac:dyDescent="0.15">
      <c r="A61" s="48" t="s">
        <v>90</v>
      </c>
      <c r="B61" s="132" t="s">
        <v>220</v>
      </c>
      <c r="C61" s="6" t="s">
        <v>103</v>
      </c>
      <c r="D61" s="55">
        <v>4734430</v>
      </c>
      <c r="E61" s="157">
        <v>44347</v>
      </c>
      <c r="F61" s="158">
        <v>44348</v>
      </c>
      <c r="G61" s="153">
        <v>44561</v>
      </c>
      <c r="H61" s="192">
        <v>44530</v>
      </c>
      <c r="I61" s="192">
        <v>44531</v>
      </c>
      <c r="J61" s="50"/>
    </row>
    <row r="62" spans="1:12" ht="24" customHeight="1" x14ac:dyDescent="0.15">
      <c r="A62" s="48" t="s">
        <v>90</v>
      </c>
      <c r="B62" s="191" t="str">
        <f>'[1]2021년'!$E$70</f>
        <v>회계실무 교육 운영 위탁용역</v>
      </c>
      <c r="C62" s="6" t="str">
        <f>'[1]2021년'!$N$70</f>
        <v>㈜더존에듀캠</v>
      </c>
      <c r="D62" s="55">
        <v>4100000</v>
      </c>
      <c r="E62" s="157">
        <v>44356</v>
      </c>
      <c r="F62" s="158">
        <v>44356</v>
      </c>
      <c r="G62" s="153">
        <v>44369</v>
      </c>
      <c r="H62" s="153">
        <v>44369</v>
      </c>
      <c r="I62" s="153">
        <v>44369</v>
      </c>
      <c r="J62" s="50" t="s">
        <v>236</v>
      </c>
    </row>
    <row r="63" spans="1:12" ht="24" customHeight="1" x14ac:dyDescent="0.15">
      <c r="A63" s="48" t="s">
        <v>90</v>
      </c>
      <c r="B63" s="191" t="s">
        <v>242</v>
      </c>
      <c r="C63" s="6" t="s">
        <v>157</v>
      </c>
      <c r="D63" s="55">
        <v>570060</v>
      </c>
      <c r="E63" s="157">
        <v>44358</v>
      </c>
      <c r="F63" s="158">
        <v>44358</v>
      </c>
      <c r="G63" s="153">
        <v>44373</v>
      </c>
      <c r="H63" s="153">
        <v>44370</v>
      </c>
      <c r="I63" s="153">
        <v>44370</v>
      </c>
      <c r="J63" s="50" t="s">
        <v>236</v>
      </c>
    </row>
    <row r="64" spans="1:12" ht="24" customHeight="1" x14ac:dyDescent="0.15">
      <c r="A64" s="48" t="s">
        <v>90</v>
      </c>
      <c r="B64" s="191" t="s">
        <v>243</v>
      </c>
      <c r="C64" s="6" t="s">
        <v>157</v>
      </c>
      <c r="D64" s="55">
        <v>2593930</v>
      </c>
      <c r="E64" s="157">
        <v>44362</v>
      </c>
      <c r="F64" s="158">
        <v>44362</v>
      </c>
      <c r="G64" s="153">
        <v>44392</v>
      </c>
      <c r="H64" s="153">
        <v>44368</v>
      </c>
      <c r="I64" s="153">
        <v>44368</v>
      </c>
      <c r="J64" s="50" t="s">
        <v>236</v>
      </c>
    </row>
    <row r="65" spans="1:12" ht="24" customHeight="1" x14ac:dyDescent="0.15">
      <c r="A65" s="48" t="s">
        <v>90</v>
      </c>
      <c r="B65" s="191" t="s">
        <v>211</v>
      </c>
      <c r="C65" s="6" t="s">
        <v>157</v>
      </c>
      <c r="D65" s="55">
        <v>1172290</v>
      </c>
      <c r="E65" s="157">
        <v>44368</v>
      </c>
      <c r="F65" s="158">
        <v>44368</v>
      </c>
      <c r="G65" s="153">
        <v>44398</v>
      </c>
      <c r="H65" s="153">
        <v>44377</v>
      </c>
      <c r="I65" s="153">
        <v>44377</v>
      </c>
      <c r="J65" s="50" t="s">
        <v>236</v>
      </c>
    </row>
    <row r="66" spans="1:12" ht="24" customHeight="1" x14ac:dyDescent="0.15">
      <c r="A66" s="50" t="s">
        <v>90</v>
      </c>
      <c r="B66" s="132" t="s">
        <v>237</v>
      </c>
      <c r="C66" s="6" t="s">
        <v>238</v>
      </c>
      <c r="D66" s="159">
        <v>1434000</v>
      </c>
      <c r="E66" s="225">
        <v>44370</v>
      </c>
      <c r="F66" s="226">
        <v>44370</v>
      </c>
      <c r="G66" s="153">
        <v>44384</v>
      </c>
      <c r="H66" s="153" t="s">
        <v>260</v>
      </c>
      <c r="I66" s="153" t="s">
        <v>261</v>
      </c>
      <c r="J66" s="50" t="s">
        <v>265</v>
      </c>
    </row>
    <row r="67" spans="1:12" ht="24" customHeight="1" x14ac:dyDescent="0.15">
      <c r="A67" s="50" t="s">
        <v>90</v>
      </c>
      <c r="B67" s="132" t="s">
        <v>96</v>
      </c>
      <c r="C67" s="6" t="s">
        <v>134</v>
      </c>
      <c r="D67" s="159">
        <v>8370000</v>
      </c>
      <c r="E67" s="225">
        <v>44376</v>
      </c>
      <c r="F67" s="226">
        <v>44376</v>
      </c>
      <c r="G67" s="153">
        <v>44393</v>
      </c>
      <c r="H67" s="153" t="s">
        <v>262</v>
      </c>
      <c r="I67" s="153" t="s">
        <v>263</v>
      </c>
      <c r="J67" s="50" t="s">
        <v>266</v>
      </c>
    </row>
    <row r="68" spans="1:12" s="180" customFormat="1" ht="24" hidden="1" customHeight="1" x14ac:dyDescent="0.15">
      <c r="A68" s="160" t="s">
        <v>90</v>
      </c>
      <c r="B68" s="232" t="s">
        <v>247</v>
      </c>
      <c r="C68" s="162" t="s">
        <v>252</v>
      </c>
      <c r="D68" s="163">
        <v>405000000</v>
      </c>
      <c r="E68" s="164">
        <v>44378</v>
      </c>
      <c r="F68" s="181">
        <v>44378</v>
      </c>
      <c r="G68" s="165">
        <v>44588</v>
      </c>
      <c r="H68" s="190" t="s">
        <v>289</v>
      </c>
      <c r="I68" s="190"/>
      <c r="J68" s="166"/>
      <c r="K68" s="175"/>
      <c r="L68" s="175"/>
    </row>
    <row r="69" spans="1:12" ht="24" customHeight="1" x14ac:dyDescent="0.15">
      <c r="A69" s="48" t="s">
        <v>90</v>
      </c>
      <c r="B69" s="191" t="s">
        <v>184</v>
      </c>
      <c r="C69" s="6" t="s">
        <v>193</v>
      </c>
      <c r="D69" s="55">
        <v>880000</v>
      </c>
      <c r="E69" s="157">
        <v>44384</v>
      </c>
      <c r="F69" s="158">
        <v>44386</v>
      </c>
      <c r="G69" s="153">
        <v>44387</v>
      </c>
      <c r="H69" s="153">
        <v>44387</v>
      </c>
      <c r="I69" s="153">
        <v>44387</v>
      </c>
      <c r="J69" s="50" t="s">
        <v>255</v>
      </c>
    </row>
    <row r="70" spans="1:12" ht="24" customHeight="1" x14ac:dyDescent="0.15">
      <c r="A70" s="50" t="s">
        <v>90</v>
      </c>
      <c r="B70" s="148" t="s">
        <v>248</v>
      </c>
      <c r="C70" s="6" t="s">
        <v>253</v>
      </c>
      <c r="D70" s="159">
        <v>2800000</v>
      </c>
      <c r="E70" s="225">
        <v>44385</v>
      </c>
      <c r="F70" s="226">
        <v>44389</v>
      </c>
      <c r="G70" s="153">
        <v>44407</v>
      </c>
      <c r="H70" s="153">
        <v>44407</v>
      </c>
      <c r="I70" s="153">
        <v>44407</v>
      </c>
      <c r="J70" s="50" t="s">
        <v>143</v>
      </c>
    </row>
    <row r="71" spans="1:12" ht="24" customHeight="1" x14ac:dyDescent="0.15">
      <c r="A71" s="50" t="s">
        <v>90</v>
      </c>
      <c r="B71" s="148" t="s">
        <v>290</v>
      </c>
      <c r="C71" s="6" t="s">
        <v>254</v>
      </c>
      <c r="D71" s="159">
        <v>744000</v>
      </c>
      <c r="E71" s="225">
        <v>44391</v>
      </c>
      <c r="F71" s="226">
        <v>44392</v>
      </c>
      <c r="G71" s="153">
        <v>44514</v>
      </c>
      <c r="H71" s="153">
        <v>44514</v>
      </c>
      <c r="I71" s="153">
        <v>44514</v>
      </c>
      <c r="J71" s="50" t="s">
        <v>523</v>
      </c>
    </row>
    <row r="72" spans="1:12" ht="24" customHeight="1" x14ac:dyDescent="0.15">
      <c r="A72" s="50" t="s">
        <v>90</v>
      </c>
      <c r="B72" s="148" t="s">
        <v>250</v>
      </c>
      <c r="C72" s="6" t="s">
        <v>171</v>
      </c>
      <c r="D72" s="159">
        <v>8064100</v>
      </c>
      <c r="E72" s="225">
        <v>44393</v>
      </c>
      <c r="F72" s="226">
        <v>44393</v>
      </c>
      <c r="G72" s="153">
        <v>44454</v>
      </c>
      <c r="H72" s="153">
        <v>44454</v>
      </c>
      <c r="I72" s="153">
        <v>44455</v>
      </c>
      <c r="J72" s="50" t="s">
        <v>299</v>
      </c>
    </row>
    <row r="73" spans="1:12" ht="24" customHeight="1" x14ac:dyDescent="0.15">
      <c r="A73" s="50" t="s">
        <v>90</v>
      </c>
      <c r="B73" s="148" t="s">
        <v>251</v>
      </c>
      <c r="C73" s="6" t="s">
        <v>157</v>
      </c>
      <c r="D73" s="159">
        <v>2513500</v>
      </c>
      <c r="E73" s="225">
        <v>44404</v>
      </c>
      <c r="F73" s="226">
        <v>44404</v>
      </c>
      <c r="G73" s="153">
        <v>44434</v>
      </c>
      <c r="H73" s="153">
        <v>44412</v>
      </c>
      <c r="I73" s="153">
        <v>44412</v>
      </c>
      <c r="J73" s="50" t="s">
        <v>143</v>
      </c>
    </row>
    <row r="74" spans="1:12" s="180" customFormat="1" ht="24" hidden="1" customHeight="1" x14ac:dyDescent="0.15">
      <c r="A74" s="160" t="s">
        <v>257</v>
      </c>
      <c r="B74" s="232" t="s">
        <v>148</v>
      </c>
      <c r="C74" s="162" t="s">
        <v>258</v>
      </c>
      <c r="D74" s="163">
        <v>2400000</v>
      </c>
      <c r="E74" s="164">
        <v>44407</v>
      </c>
      <c r="F74" s="181">
        <v>44409</v>
      </c>
      <c r="G74" s="165">
        <v>44561</v>
      </c>
      <c r="H74" s="190" t="s">
        <v>293</v>
      </c>
      <c r="I74" s="190"/>
      <c r="J74" s="166"/>
      <c r="K74" s="175"/>
      <c r="L74" s="175"/>
    </row>
    <row r="75" spans="1:12" ht="24" customHeight="1" x14ac:dyDescent="0.15">
      <c r="A75" s="50" t="s">
        <v>90</v>
      </c>
      <c r="B75" s="132" t="s">
        <v>280</v>
      </c>
      <c r="C75" s="6" t="s">
        <v>285</v>
      </c>
      <c r="D75" s="159">
        <v>9500000</v>
      </c>
      <c r="E75" s="225">
        <v>44407</v>
      </c>
      <c r="F75" s="226">
        <v>44407</v>
      </c>
      <c r="G75" s="153">
        <v>44444</v>
      </c>
      <c r="H75" s="153">
        <v>44444</v>
      </c>
      <c r="I75" s="153">
        <v>44445</v>
      </c>
      <c r="J75" s="50" t="s">
        <v>299</v>
      </c>
    </row>
    <row r="76" spans="1:12" ht="24" customHeight="1" x14ac:dyDescent="0.15">
      <c r="A76" s="50" t="s">
        <v>90</v>
      </c>
      <c r="B76" s="148" t="s">
        <v>281</v>
      </c>
      <c r="C76" s="6" t="s">
        <v>154</v>
      </c>
      <c r="D76" s="159">
        <v>8734000</v>
      </c>
      <c r="E76" s="225">
        <v>44421</v>
      </c>
      <c r="F76" s="226">
        <v>44421</v>
      </c>
      <c r="G76" s="169" t="s">
        <v>342</v>
      </c>
      <c r="H76" s="153">
        <v>44469</v>
      </c>
      <c r="I76" s="153">
        <v>44476</v>
      </c>
      <c r="J76" s="50" t="s">
        <v>341</v>
      </c>
    </row>
    <row r="77" spans="1:12" ht="24" customHeight="1" x14ac:dyDescent="0.15">
      <c r="A77" s="50" t="s">
        <v>90</v>
      </c>
      <c r="B77" s="148" t="s">
        <v>187</v>
      </c>
      <c r="C77" s="6" t="s">
        <v>286</v>
      </c>
      <c r="D77" s="159">
        <v>950000</v>
      </c>
      <c r="E77" s="225">
        <v>44427</v>
      </c>
      <c r="F77" s="226">
        <v>44427</v>
      </c>
      <c r="G77" s="153">
        <v>44439</v>
      </c>
      <c r="H77" s="153">
        <v>44439</v>
      </c>
      <c r="I77" s="153">
        <v>44439</v>
      </c>
      <c r="J77" s="50" t="s">
        <v>143</v>
      </c>
    </row>
    <row r="78" spans="1:12" ht="24" customHeight="1" x14ac:dyDescent="0.15">
      <c r="A78" s="50" t="s">
        <v>90</v>
      </c>
      <c r="B78" s="148" t="s">
        <v>282</v>
      </c>
      <c r="C78" s="6" t="s">
        <v>196</v>
      </c>
      <c r="D78" s="159">
        <v>946000</v>
      </c>
      <c r="E78" s="225">
        <v>44427</v>
      </c>
      <c r="F78" s="226">
        <v>44428</v>
      </c>
      <c r="G78" s="153">
        <v>44442</v>
      </c>
      <c r="H78" s="153">
        <v>44442</v>
      </c>
      <c r="I78" s="153">
        <v>44447</v>
      </c>
      <c r="J78" s="50" t="s">
        <v>300</v>
      </c>
    </row>
    <row r="79" spans="1:12" ht="24" customHeight="1" x14ac:dyDescent="0.15">
      <c r="A79" s="50" t="s">
        <v>90</v>
      </c>
      <c r="B79" s="148" t="s">
        <v>283</v>
      </c>
      <c r="C79" s="6" t="s">
        <v>287</v>
      </c>
      <c r="D79" s="159">
        <v>4950000</v>
      </c>
      <c r="E79" s="225">
        <v>44431</v>
      </c>
      <c r="F79" s="226">
        <v>44431</v>
      </c>
      <c r="G79" s="153">
        <v>44530</v>
      </c>
      <c r="H79" s="153">
        <v>44526</v>
      </c>
      <c r="I79" s="153">
        <v>44526</v>
      </c>
      <c r="J79" s="50" t="s">
        <v>143</v>
      </c>
    </row>
    <row r="80" spans="1:12" ht="24" customHeight="1" x14ac:dyDescent="0.15">
      <c r="A80" s="50" t="s">
        <v>90</v>
      </c>
      <c r="B80" s="148" t="s">
        <v>284</v>
      </c>
      <c r="C80" s="6" t="s">
        <v>157</v>
      </c>
      <c r="D80" s="159">
        <v>38205200</v>
      </c>
      <c r="E80" s="225">
        <v>44435</v>
      </c>
      <c r="F80" s="226">
        <v>44435</v>
      </c>
      <c r="G80" s="153">
        <v>44465</v>
      </c>
      <c r="H80" s="153">
        <v>44463</v>
      </c>
      <c r="I80" s="153">
        <v>44463</v>
      </c>
      <c r="J80" s="50" t="s">
        <v>301</v>
      </c>
    </row>
    <row r="81" spans="1:12" ht="24" customHeight="1" x14ac:dyDescent="0.15">
      <c r="A81" s="50" t="s">
        <v>90</v>
      </c>
      <c r="B81" s="132" t="s">
        <v>302</v>
      </c>
      <c r="C81" s="6" t="s">
        <v>223</v>
      </c>
      <c r="D81" s="159">
        <v>4750000</v>
      </c>
      <c r="E81" s="225">
        <v>44442</v>
      </c>
      <c r="F81" s="226">
        <v>44445</v>
      </c>
      <c r="G81" s="153">
        <v>44477</v>
      </c>
      <c r="H81" s="153">
        <v>44477</v>
      </c>
      <c r="I81" s="153">
        <v>44480</v>
      </c>
      <c r="J81" s="50" t="s">
        <v>341</v>
      </c>
    </row>
    <row r="82" spans="1:12" ht="24" customHeight="1" x14ac:dyDescent="0.15">
      <c r="A82" s="50" t="s">
        <v>90</v>
      </c>
      <c r="B82" s="191" t="s">
        <v>303</v>
      </c>
      <c r="C82" s="6" t="s">
        <v>314</v>
      </c>
      <c r="D82" s="55">
        <v>8500000</v>
      </c>
      <c r="E82" s="157">
        <v>44442</v>
      </c>
      <c r="F82" s="158">
        <v>44445</v>
      </c>
      <c r="G82" s="153">
        <v>44467</v>
      </c>
      <c r="H82" s="153">
        <v>44467</v>
      </c>
      <c r="I82" s="153">
        <v>44467</v>
      </c>
      <c r="J82" s="50" t="s">
        <v>324</v>
      </c>
    </row>
    <row r="83" spans="1:12" ht="24" customHeight="1" x14ac:dyDescent="0.15">
      <c r="A83" s="50" t="s">
        <v>90</v>
      </c>
      <c r="B83" s="191" t="s">
        <v>304</v>
      </c>
      <c r="C83" s="6" t="s">
        <v>315</v>
      </c>
      <c r="D83" s="55">
        <v>3800000</v>
      </c>
      <c r="E83" s="157">
        <v>44442</v>
      </c>
      <c r="F83" s="158">
        <v>44442</v>
      </c>
      <c r="G83" s="153">
        <v>44448</v>
      </c>
      <c r="H83" s="153">
        <v>44448</v>
      </c>
      <c r="I83" s="153">
        <v>44448</v>
      </c>
      <c r="J83" s="50" t="s">
        <v>325</v>
      </c>
    </row>
    <row r="84" spans="1:12" ht="24" customHeight="1" x14ac:dyDescent="0.15">
      <c r="A84" s="50" t="s">
        <v>90</v>
      </c>
      <c r="B84" s="191" t="s">
        <v>305</v>
      </c>
      <c r="C84" s="6" t="s">
        <v>316</v>
      </c>
      <c r="D84" s="55">
        <v>5700000</v>
      </c>
      <c r="E84" s="157">
        <v>44445</v>
      </c>
      <c r="F84" s="158">
        <v>44445</v>
      </c>
      <c r="G84" s="153">
        <v>44456</v>
      </c>
      <c r="H84" s="153">
        <v>44453</v>
      </c>
      <c r="I84" s="153">
        <v>44453</v>
      </c>
      <c r="J84" s="50" t="s">
        <v>299</v>
      </c>
    </row>
    <row r="85" spans="1:12" s="180" customFormat="1" ht="24" hidden="1" customHeight="1" x14ac:dyDescent="0.15">
      <c r="A85" s="166" t="s">
        <v>90</v>
      </c>
      <c r="B85" s="232" t="s">
        <v>306</v>
      </c>
      <c r="C85" s="162" t="s">
        <v>317</v>
      </c>
      <c r="D85" s="163">
        <v>13300000</v>
      </c>
      <c r="E85" s="164">
        <v>44446</v>
      </c>
      <c r="F85" s="181">
        <v>44446</v>
      </c>
      <c r="G85" s="165">
        <v>44540</v>
      </c>
      <c r="H85" s="190" t="s">
        <v>323</v>
      </c>
      <c r="I85" s="190"/>
      <c r="J85" s="166"/>
      <c r="K85" s="175"/>
      <c r="L85" s="175"/>
    </row>
    <row r="86" spans="1:12" ht="24" customHeight="1" x14ac:dyDescent="0.15">
      <c r="A86" s="50" t="s">
        <v>90</v>
      </c>
      <c r="B86" s="148" t="s">
        <v>307</v>
      </c>
      <c r="C86" s="6" t="s">
        <v>318</v>
      </c>
      <c r="D86" s="159">
        <v>3630000</v>
      </c>
      <c r="E86" s="225">
        <v>44449</v>
      </c>
      <c r="F86" s="226">
        <v>44452</v>
      </c>
      <c r="G86" s="153">
        <v>44456</v>
      </c>
      <c r="H86" s="153">
        <v>44453</v>
      </c>
      <c r="I86" s="153">
        <v>44453</v>
      </c>
      <c r="J86" s="50" t="s">
        <v>343</v>
      </c>
    </row>
    <row r="87" spans="1:12" ht="24" customHeight="1" x14ac:dyDescent="0.15">
      <c r="A87" s="50" t="s">
        <v>90</v>
      </c>
      <c r="B87" s="148" t="s">
        <v>308</v>
      </c>
      <c r="C87" s="6" t="s">
        <v>319</v>
      </c>
      <c r="D87" s="159">
        <v>7124000</v>
      </c>
      <c r="E87" s="225">
        <v>44449</v>
      </c>
      <c r="F87" s="226">
        <v>44449</v>
      </c>
      <c r="G87" s="153">
        <v>44530</v>
      </c>
      <c r="H87" s="153">
        <v>44505</v>
      </c>
      <c r="I87" s="153">
        <v>44505</v>
      </c>
      <c r="J87" s="50" t="s">
        <v>343</v>
      </c>
    </row>
    <row r="88" spans="1:12" ht="24" customHeight="1" x14ac:dyDescent="0.15">
      <c r="A88" s="50" t="s">
        <v>90</v>
      </c>
      <c r="B88" s="191" t="s">
        <v>309</v>
      </c>
      <c r="C88" s="6" t="s">
        <v>320</v>
      </c>
      <c r="D88" s="55">
        <v>3810000</v>
      </c>
      <c r="E88" s="157">
        <v>44449</v>
      </c>
      <c r="F88" s="158">
        <v>44452</v>
      </c>
      <c r="G88" s="153">
        <v>44456</v>
      </c>
      <c r="H88" s="153">
        <v>44456</v>
      </c>
      <c r="I88" s="153">
        <v>44456</v>
      </c>
      <c r="J88" s="50" t="s">
        <v>299</v>
      </c>
    </row>
    <row r="89" spans="1:12" ht="24" customHeight="1" x14ac:dyDescent="0.15">
      <c r="A89" s="50" t="s">
        <v>90</v>
      </c>
      <c r="B89" s="191" t="s">
        <v>310</v>
      </c>
      <c r="C89" s="6" t="s">
        <v>321</v>
      </c>
      <c r="D89" s="55">
        <v>7430400</v>
      </c>
      <c r="E89" s="157">
        <v>44449</v>
      </c>
      <c r="F89" s="158">
        <v>44449</v>
      </c>
      <c r="G89" s="153">
        <v>44452</v>
      </c>
      <c r="H89" s="153">
        <v>44452</v>
      </c>
      <c r="I89" s="153">
        <v>44452</v>
      </c>
      <c r="J89" s="50" t="s">
        <v>324</v>
      </c>
    </row>
    <row r="90" spans="1:12" ht="24" customHeight="1" x14ac:dyDescent="0.15">
      <c r="A90" s="50" t="s">
        <v>90</v>
      </c>
      <c r="B90" s="148" t="s">
        <v>311</v>
      </c>
      <c r="C90" s="6" t="s">
        <v>322</v>
      </c>
      <c r="D90" s="159">
        <v>5390000</v>
      </c>
      <c r="E90" s="225">
        <v>44453</v>
      </c>
      <c r="F90" s="226">
        <v>44454</v>
      </c>
      <c r="G90" s="153">
        <v>44500</v>
      </c>
      <c r="H90" s="153">
        <v>44497</v>
      </c>
      <c r="I90" s="153">
        <v>44497</v>
      </c>
      <c r="J90" s="50" t="s">
        <v>341</v>
      </c>
    </row>
    <row r="91" spans="1:12" s="266" customFormat="1" ht="24" customHeight="1" thickBot="1" x14ac:dyDescent="0.2">
      <c r="A91" s="126" t="s">
        <v>90</v>
      </c>
      <c r="B91" s="262" t="s">
        <v>312</v>
      </c>
      <c r="C91" s="124" t="s">
        <v>122</v>
      </c>
      <c r="D91" s="263">
        <v>2000000</v>
      </c>
      <c r="E91" s="264">
        <v>44467</v>
      </c>
      <c r="F91" s="265">
        <v>44467</v>
      </c>
      <c r="G91" s="154">
        <v>44497</v>
      </c>
      <c r="H91" s="154">
        <v>44497</v>
      </c>
      <c r="I91" s="154">
        <v>44497</v>
      </c>
      <c r="J91" s="126" t="s">
        <v>143</v>
      </c>
    </row>
    <row r="92" spans="1:12" ht="24" customHeight="1" thickTop="1" x14ac:dyDescent="0.15">
      <c r="A92" s="97" t="s">
        <v>345</v>
      </c>
      <c r="B92" s="267" t="s">
        <v>347</v>
      </c>
      <c r="C92" s="98" t="s">
        <v>355</v>
      </c>
      <c r="D92" s="268">
        <v>4400000</v>
      </c>
      <c r="E92" s="269">
        <v>44484</v>
      </c>
      <c r="F92" s="270">
        <v>44484</v>
      </c>
      <c r="G92" s="156">
        <v>44514</v>
      </c>
      <c r="H92" s="156">
        <v>44514</v>
      </c>
      <c r="I92" s="156">
        <v>44504</v>
      </c>
      <c r="J92" s="97" t="s">
        <v>523</v>
      </c>
    </row>
    <row r="93" spans="1:12" ht="24" customHeight="1" x14ac:dyDescent="0.15">
      <c r="A93" s="50" t="s">
        <v>344</v>
      </c>
      <c r="B93" s="148" t="s">
        <v>251</v>
      </c>
      <c r="C93" s="6" t="s">
        <v>157</v>
      </c>
      <c r="D93" s="159">
        <v>1216530</v>
      </c>
      <c r="E93" s="225">
        <v>44487</v>
      </c>
      <c r="F93" s="226">
        <v>44487</v>
      </c>
      <c r="G93" s="153">
        <v>44517</v>
      </c>
      <c r="H93" s="153">
        <v>44510</v>
      </c>
      <c r="I93" s="153">
        <v>44510</v>
      </c>
      <c r="J93" s="50" t="s">
        <v>523</v>
      </c>
    </row>
    <row r="94" spans="1:12" ht="24" customHeight="1" x14ac:dyDescent="0.15">
      <c r="A94" s="50" t="s">
        <v>345</v>
      </c>
      <c r="B94" s="148" t="s">
        <v>348</v>
      </c>
      <c r="C94" s="6" t="s">
        <v>356</v>
      </c>
      <c r="D94" s="159">
        <v>26770000</v>
      </c>
      <c r="E94" s="225">
        <v>44490</v>
      </c>
      <c r="F94" s="226">
        <v>44490</v>
      </c>
      <c r="G94" s="153">
        <v>44494</v>
      </c>
      <c r="H94" s="153">
        <v>44494</v>
      </c>
      <c r="I94" s="153">
        <v>44494</v>
      </c>
      <c r="J94" s="50" t="s">
        <v>341</v>
      </c>
    </row>
    <row r="95" spans="1:12" ht="24" customHeight="1" x14ac:dyDescent="0.15">
      <c r="A95" s="50" t="s">
        <v>346</v>
      </c>
      <c r="B95" s="148" t="s">
        <v>349</v>
      </c>
      <c r="C95" s="6" t="s">
        <v>120</v>
      </c>
      <c r="D95" s="159">
        <v>7300000</v>
      </c>
      <c r="E95" s="225">
        <v>44495</v>
      </c>
      <c r="F95" s="226">
        <v>44496</v>
      </c>
      <c r="G95" s="153">
        <v>44524</v>
      </c>
      <c r="H95" s="153">
        <v>44524</v>
      </c>
      <c r="I95" s="153">
        <v>44529</v>
      </c>
      <c r="J95" s="50" t="s">
        <v>143</v>
      </c>
    </row>
    <row r="96" spans="1:12" ht="24" customHeight="1" x14ac:dyDescent="0.15">
      <c r="A96" s="50" t="s">
        <v>345</v>
      </c>
      <c r="B96" s="148" t="s">
        <v>350</v>
      </c>
      <c r="C96" s="6" t="s">
        <v>131</v>
      </c>
      <c r="D96" s="159">
        <v>11400000</v>
      </c>
      <c r="E96" s="225">
        <v>44495</v>
      </c>
      <c r="F96" s="226">
        <v>44136</v>
      </c>
      <c r="G96" s="153">
        <v>44865</v>
      </c>
      <c r="H96" s="192">
        <v>44530</v>
      </c>
      <c r="I96" s="192">
        <v>44531</v>
      </c>
      <c r="J96" s="50"/>
    </row>
    <row r="97" spans="1:12" s="180" customFormat="1" ht="24" hidden="1" customHeight="1" x14ac:dyDescent="0.15">
      <c r="A97" s="166" t="s">
        <v>345</v>
      </c>
      <c r="B97" s="232" t="s">
        <v>351</v>
      </c>
      <c r="C97" s="162" t="s">
        <v>357</v>
      </c>
      <c r="D97" s="163">
        <v>19500000</v>
      </c>
      <c r="E97" s="164">
        <v>44496</v>
      </c>
      <c r="F97" s="181">
        <v>44501</v>
      </c>
      <c r="G97" s="165">
        <v>44535</v>
      </c>
      <c r="H97" s="190" t="s">
        <v>323</v>
      </c>
      <c r="I97" s="190" t="s">
        <v>323</v>
      </c>
      <c r="J97" s="166"/>
      <c r="K97" s="175"/>
      <c r="L97" s="175"/>
    </row>
    <row r="98" spans="1:12" s="180" customFormat="1" ht="24" hidden="1" customHeight="1" x14ac:dyDescent="0.15">
      <c r="A98" s="166" t="s">
        <v>345</v>
      </c>
      <c r="B98" s="232" t="s">
        <v>352</v>
      </c>
      <c r="C98" s="162" t="s">
        <v>358</v>
      </c>
      <c r="D98" s="163">
        <v>5700000</v>
      </c>
      <c r="E98" s="164">
        <v>44497</v>
      </c>
      <c r="F98" s="181">
        <v>44498</v>
      </c>
      <c r="G98" s="165">
        <v>44530</v>
      </c>
      <c r="H98" s="190" t="s">
        <v>323</v>
      </c>
      <c r="I98" s="190" t="s">
        <v>323</v>
      </c>
      <c r="J98" s="166"/>
      <c r="K98" s="175"/>
      <c r="L98" s="175"/>
    </row>
    <row r="99" spans="1:12" s="180" customFormat="1" ht="24" hidden="1" customHeight="1" x14ac:dyDescent="0.15">
      <c r="A99" s="166" t="s">
        <v>345</v>
      </c>
      <c r="B99" s="232" t="s">
        <v>353</v>
      </c>
      <c r="C99" s="162" t="s">
        <v>359</v>
      </c>
      <c r="D99" s="163">
        <v>17452000</v>
      </c>
      <c r="E99" s="164">
        <v>44497</v>
      </c>
      <c r="F99" s="181">
        <v>44501</v>
      </c>
      <c r="G99" s="165" t="s">
        <v>360</v>
      </c>
      <c r="H99" s="190" t="s">
        <v>361</v>
      </c>
      <c r="I99" s="190" t="s">
        <v>361</v>
      </c>
      <c r="J99" s="166"/>
      <c r="K99" s="175"/>
      <c r="L99" s="175"/>
    </row>
    <row r="100" spans="1:12" ht="24" customHeight="1" x14ac:dyDescent="0.15">
      <c r="A100" s="50" t="s">
        <v>345</v>
      </c>
      <c r="B100" s="148" t="s">
        <v>354</v>
      </c>
      <c r="C100" s="6" t="s">
        <v>137</v>
      </c>
      <c r="D100" s="159">
        <v>15880000</v>
      </c>
      <c r="E100" s="225">
        <v>44498</v>
      </c>
      <c r="F100" s="226">
        <v>44498</v>
      </c>
      <c r="G100" s="153">
        <v>44503</v>
      </c>
      <c r="H100" s="153">
        <v>44503</v>
      </c>
      <c r="I100" s="153">
        <v>44503</v>
      </c>
      <c r="J100" s="50" t="s">
        <v>523</v>
      </c>
    </row>
    <row r="101" spans="1:12" s="180" customFormat="1" ht="24" hidden="1" customHeight="1" x14ac:dyDescent="0.15">
      <c r="A101" s="166" t="s">
        <v>90</v>
      </c>
      <c r="B101" s="245" t="s">
        <v>524</v>
      </c>
      <c r="C101" s="162" t="s">
        <v>171</v>
      </c>
      <c r="D101" s="163">
        <v>7942000</v>
      </c>
      <c r="E101" s="164">
        <v>44501</v>
      </c>
      <c r="F101" s="181">
        <v>44501</v>
      </c>
      <c r="G101" s="165">
        <v>44545</v>
      </c>
      <c r="H101" s="190"/>
      <c r="I101" s="190"/>
      <c r="J101" s="271"/>
      <c r="K101" s="175"/>
      <c r="L101" s="175"/>
    </row>
    <row r="102" spans="1:12" ht="24" customHeight="1" x14ac:dyDescent="0.15">
      <c r="A102" s="50" t="s">
        <v>90</v>
      </c>
      <c r="B102" s="148" t="s">
        <v>525</v>
      </c>
      <c r="C102" s="6" t="s">
        <v>541</v>
      </c>
      <c r="D102" s="159">
        <v>2950000</v>
      </c>
      <c r="E102" s="225">
        <v>44502</v>
      </c>
      <c r="F102" s="226">
        <v>44502</v>
      </c>
      <c r="G102" s="153">
        <v>44526</v>
      </c>
      <c r="H102" s="153">
        <v>44518</v>
      </c>
      <c r="I102" s="153">
        <v>44518</v>
      </c>
      <c r="J102" s="50" t="s">
        <v>523</v>
      </c>
    </row>
    <row r="103" spans="1:12" ht="24" customHeight="1" x14ac:dyDescent="0.15">
      <c r="A103" s="50" t="s">
        <v>90</v>
      </c>
      <c r="B103" s="148" t="s">
        <v>526</v>
      </c>
      <c r="C103" s="6" t="s">
        <v>157</v>
      </c>
      <c r="D103" s="159">
        <v>6469740</v>
      </c>
      <c r="E103" s="225">
        <v>44502</v>
      </c>
      <c r="F103" s="226">
        <v>44502</v>
      </c>
      <c r="G103" s="153">
        <v>44527</v>
      </c>
      <c r="H103" s="153">
        <v>44525</v>
      </c>
      <c r="I103" s="153">
        <v>44525</v>
      </c>
      <c r="J103" s="50" t="s">
        <v>523</v>
      </c>
    </row>
    <row r="104" spans="1:12" ht="24" customHeight="1" x14ac:dyDescent="0.15">
      <c r="A104" s="50" t="s">
        <v>90</v>
      </c>
      <c r="B104" s="148" t="s">
        <v>527</v>
      </c>
      <c r="C104" s="6" t="s">
        <v>542</v>
      </c>
      <c r="D104" s="159">
        <v>550000</v>
      </c>
      <c r="E104" s="225">
        <v>44503</v>
      </c>
      <c r="F104" s="226">
        <v>44505</v>
      </c>
      <c r="G104" s="153">
        <v>44510</v>
      </c>
      <c r="H104" s="153">
        <v>44510</v>
      </c>
      <c r="I104" s="153">
        <v>44510</v>
      </c>
      <c r="J104" s="50" t="s">
        <v>523</v>
      </c>
    </row>
    <row r="105" spans="1:12" ht="24" customHeight="1" x14ac:dyDescent="0.15">
      <c r="A105" s="50" t="s">
        <v>90</v>
      </c>
      <c r="B105" s="148" t="s">
        <v>528</v>
      </c>
      <c r="C105" s="6" t="s">
        <v>543</v>
      </c>
      <c r="D105" s="159">
        <v>1285200</v>
      </c>
      <c r="E105" s="225">
        <v>44504</v>
      </c>
      <c r="F105" s="226">
        <v>44505</v>
      </c>
      <c r="G105" s="153">
        <v>44510</v>
      </c>
      <c r="H105" s="153">
        <v>44510</v>
      </c>
      <c r="I105" s="153">
        <v>44510</v>
      </c>
      <c r="J105" s="50" t="s">
        <v>523</v>
      </c>
    </row>
    <row r="106" spans="1:12" ht="24" customHeight="1" x14ac:dyDescent="0.15">
      <c r="A106" s="50" t="s">
        <v>90</v>
      </c>
      <c r="B106" s="148" t="s">
        <v>529</v>
      </c>
      <c r="C106" s="6" t="s">
        <v>320</v>
      </c>
      <c r="D106" s="159">
        <v>6664000</v>
      </c>
      <c r="E106" s="225">
        <v>44505</v>
      </c>
      <c r="F106" s="226">
        <v>44505</v>
      </c>
      <c r="G106" s="153">
        <v>44526</v>
      </c>
      <c r="H106" s="153">
        <v>44526</v>
      </c>
      <c r="I106" s="153">
        <v>44526</v>
      </c>
      <c r="J106" s="50" t="s">
        <v>523</v>
      </c>
    </row>
    <row r="107" spans="1:12" s="180" customFormat="1" ht="24" hidden="1" customHeight="1" x14ac:dyDescent="0.15">
      <c r="A107" s="166" t="s">
        <v>90</v>
      </c>
      <c r="B107" s="232" t="s">
        <v>530</v>
      </c>
      <c r="C107" s="162" t="s">
        <v>286</v>
      </c>
      <c r="D107" s="163">
        <v>9025000</v>
      </c>
      <c r="E107" s="164">
        <v>44508</v>
      </c>
      <c r="F107" s="181">
        <v>44508</v>
      </c>
      <c r="G107" s="165">
        <v>44533</v>
      </c>
      <c r="H107" s="190"/>
      <c r="I107" s="190"/>
      <c r="J107" s="271"/>
      <c r="K107" s="175"/>
      <c r="L107" s="175"/>
    </row>
    <row r="108" spans="1:12" ht="24" customHeight="1" x14ac:dyDescent="0.15">
      <c r="A108" s="50" t="s">
        <v>90</v>
      </c>
      <c r="B108" s="148" t="s">
        <v>531</v>
      </c>
      <c r="C108" s="6" t="s">
        <v>544</v>
      </c>
      <c r="D108" s="159">
        <v>1705000</v>
      </c>
      <c r="E108" s="225">
        <v>44512</v>
      </c>
      <c r="F108" s="226">
        <v>44512</v>
      </c>
      <c r="G108" s="153">
        <v>44519</v>
      </c>
      <c r="H108" s="153">
        <v>44515</v>
      </c>
      <c r="I108" s="153">
        <v>44515</v>
      </c>
      <c r="J108" s="50" t="s">
        <v>523</v>
      </c>
    </row>
    <row r="109" spans="1:12" s="180" customFormat="1" ht="24" hidden="1" customHeight="1" x14ac:dyDescent="0.15">
      <c r="A109" s="166" t="s">
        <v>90</v>
      </c>
      <c r="B109" s="232" t="s">
        <v>532</v>
      </c>
      <c r="C109" s="162" t="s">
        <v>545</v>
      </c>
      <c r="D109" s="163">
        <v>9860000</v>
      </c>
      <c r="E109" s="164">
        <v>44512</v>
      </c>
      <c r="F109" s="181">
        <v>44512</v>
      </c>
      <c r="G109" s="165">
        <v>44561</v>
      </c>
      <c r="H109" s="190"/>
      <c r="I109" s="190"/>
      <c r="J109" s="271"/>
      <c r="K109" s="175"/>
      <c r="L109" s="175"/>
    </row>
    <row r="110" spans="1:12" s="180" customFormat="1" ht="24" hidden="1" customHeight="1" x14ac:dyDescent="0.15">
      <c r="A110" s="166" t="s">
        <v>90</v>
      </c>
      <c r="B110" s="232" t="s">
        <v>533</v>
      </c>
      <c r="C110" s="162" t="s">
        <v>546</v>
      </c>
      <c r="D110" s="163">
        <v>14500000</v>
      </c>
      <c r="E110" s="164">
        <v>44518</v>
      </c>
      <c r="F110" s="181">
        <v>44518</v>
      </c>
      <c r="G110" s="165">
        <v>44547</v>
      </c>
      <c r="H110" s="190"/>
      <c r="I110" s="190"/>
      <c r="J110" s="271"/>
      <c r="K110" s="175"/>
      <c r="L110" s="175"/>
    </row>
    <row r="111" spans="1:12" s="180" customFormat="1" ht="24" hidden="1" customHeight="1" x14ac:dyDescent="0.15">
      <c r="A111" s="166" t="s">
        <v>90</v>
      </c>
      <c r="B111" s="232" t="s">
        <v>534</v>
      </c>
      <c r="C111" s="162" t="s">
        <v>157</v>
      </c>
      <c r="D111" s="163">
        <v>29860380</v>
      </c>
      <c r="E111" s="164">
        <v>44518</v>
      </c>
      <c r="F111" s="181">
        <v>44518</v>
      </c>
      <c r="G111" s="165">
        <v>44548</v>
      </c>
      <c r="H111" s="190"/>
      <c r="I111" s="190"/>
      <c r="J111" s="271"/>
      <c r="K111" s="175"/>
      <c r="L111" s="175"/>
    </row>
    <row r="112" spans="1:12" ht="24" customHeight="1" x14ac:dyDescent="0.15">
      <c r="A112" s="50" t="s">
        <v>90</v>
      </c>
      <c r="B112" s="148" t="s">
        <v>242</v>
      </c>
      <c r="C112" s="6" t="s">
        <v>157</v>
      </c>
      <c r="D112" s="159">
        <v>582120</v>
      </c>
      <c r="E112" s="225">
        <v>44519</v>
      </c>
      <c r="F112" s="226">
        <v>44519</v>
      </c>
      <c r="G112" s="153">
        <v>44534</v>
      </c>
      <c r="H112" s="153">
        <v>44524</v>
      </c>
      <c r="I112" s="153">
        <v>44524</v>
      </c>
      <c r="J112" s="50" t="s">
        <v>523</v>
      </c>
    </row>
    <row r="113" spans="1:12" s="180" customFormat="1" ht="24" hidden="1" customHeight="1" x14ac:dyDescent="0.15">
      <c r="A113" s="166" t="s">
        <v>90</v>
      </c>
      <c r="B113" s="232" t="s">
        <v>535</v>
      </c>
      <c r="C113" s="162" t="s">
        <v>547</v>
      </c>
      <c r="D113" s="163">
        <v>2200000</v>
      </c>
      <c r="E113" s="164">
        <v>44519</v>
      </c>
      <c r="F113" s="181">
        <v>44519</v>
      </c>
      <c r="G113" s="165">
        <v>44547</v>
      </c>
      <c r="H113" s="190"/>
      <c r="I113" s="190"/>
      <c r="J113" s="271"/>
      <c r="K113" s="175"/>
      <c r="L113" s="175"/>
    </row>
    <row r="114" spans="1:12" s="180" customFormat="1" ht="24" hidden="1" customHeight="1" x14ac:dyDescent="0.15">
      <c r="A114" s="166" t="s">
        <v>90</v>
      </c>
      <c r="B114" s="232" t="s">
        <v>536</v>
      </c>
      <c r="C114" s="162" t="s">
        <v>548</v>
      </c>
      <c r="D114" s="163">
        <v>33000000</v>
      </c>
      <c r="E114" s="164">
        <v>44522</v>
      </c>
      <c r="F114" s="181">
        <v>44522</v>
      </c>
      <c r="G114" s="165">
        <v>44551</v>
      </c>
      <c r="H114" s="190"/>
      <c r="I114" s="190"/>
      <c r="J114" s="271"/>
      <c r="K114" s="175"/>
      <c r="L114" s="175"/>
    </row>
    <row r="115" spans="1:12" s="180" customFormat="1" ht="24" hidden="1" customHeight="1" x14ac:dyDescent="0.15">
      <c r="A115" s="166" t="s">
        <v>90</v>
      </c>
      <c r="B115" s="232" t="s">
        <v>537</v>
      </c>
      <c r="C115" s="162" t="s">
        <v>549</v>
      </c>
      <c r="D115" s="163">
        <v>17902500</v>
      </c>
      <c r="E115" s="164">
        <v>44523</v>
      </c>
      <c r="F115" s="181">
        <v>44523</v>
      </c>
      <c r="G115" s="165">
        <v>44552</v>
      </c>
      <c r="H115" s="190"/>
      <c r="I115" s="190"/>
      <c r="J115" s="271"/>
      <c r="K115" s="175"/>
      <c r="L115" s="175"/>
    </row>
    <row r="116" spans="1:12" s="180" customFormat="1" ht="24" hidden="1" customHeight="1" x14ac:dyDescent="0.15">
      <c r="A116" s="166" t="s">
        <v>90</v>
      </c>
      <c r="B116" s="232" t="s">
        <v>538</v>
      </c>
      <c r="C116" s="162" t="s">
        <v>157</v>
      </c>
      <c r="D116" s="163">
        <v>4433810</v>
      </c>
      <c r="E116" s="164">
        <v>44525</v>
      </c>
      <c r="F116" s="181">
        <v>44525</v>
      </c>
      <c r="G116" s="165">
        <v>44555</v>
      </c>
      <c r="H116" s="190"/>
      <c r="I116" s="190"/>
      <c r="J116" s="271"/>
      <c r="K116" s="175"/>
      <c r="L116" s="175"/>
    </row>
    <row r="117" spans="1:12" s="180" customFormat="1" ht="24" hidden="1" customHeight="1" x14ac:dyDescent="0.15">
      <c r="A117" s="166" t="s">
        <v>90</v>
      </c>
      <c r="B117" s="232" t="s">
        <v>539</v>
      </c>
      <c r="C117" s="162" t="s">
        <v>550</v>
      </c>
      <c r="D117" s="163">
        <v>6500000</v>
      </c>
      <c r="E117" s="164">
        <v>44525</v>
      </c>
      <c r="F117" s="181">
        <v>44525</v>
      </c>
      <c r="G117" s="165">
        <v>44532</v>
      </c>
      <c r="H117" s="190"/>
      <c r="I117" s="190"/>
      <c r="J117" s="271"/>
      <c r="K117" s="175"/>
      <c r="L117" s="175"/>
    </row>
    <row r="118" spans="1:12" s="180" customFormat="1" ht="24" hidden="1" customHeight="1" x14ac:dyDescent="0.15">
      <c r="A118" s="166" t="s">
        <v>90</v>
      </c>
      <c r="B118" s="232" t="s">
        <v>540</v>
      </c>
      <c r="C118" s="162" t="s">
        <v>223</v>
      </c>
      <c r="D118" s="163">
        <v>14300000</v>
      </c>
      <c r="E118" s="164">
        <v>44526</v>
      </c>
      <c r="F118" s="181">
        <v>44526</v>
      </c>
      <c r="G118" s="165">
        <v>44547</v>
      </c>
      <c r="H118" s="190"/>
      <c r="I118" s="190"/>
      <c r="J118" s="271"/>
      <c r="K118" s="175"/>
      <c r="L118" s="175"/>
    </row>
    <row r="119" spans="1:12" ht="24" customHeight="1" x14ac:dyDescent="0.15">
      <c r="A119" s="48"/>
      <c r="B119" s="120" t="s">
        <v>127</v>
      </c>
      <c r="C119" s="6"/>
      <c r="D119" s="55"/>
      <c r="E119" s="157"/>
      <c r="F119" s="158"/>
      <c r="G119" s="153"/>
      <c r="H119" s="153"/>
      <c r="I119" s="153"/>
      <c r="J119" s="50"/>
    </row>
    <row r="120" spans="1:12" ht="24" customHeight="1" x14ac:dyDescent="0.15">
      <c r="A120" s="48"/>
      <c r="B120" s="191"/>
      <c r="C120" s="6"/>
      <c r="D120" s="55"/>
      <c r="E120" s="157"/>
      <c r="F120" s="158"/>
      <c r="G120" s="153"/>
      <c r="H120" s="153"/>
      <c r="I120" s="153"/>
      <c r="J120" s="50"/>
    </row>
    <row r="121" spans="1:12" ht="24" customHeight="1" x14ac:dyDescent="0.15">
      <c r="A121" s="48"/>
      <c r="B121" s="191"/>
      <c r="C121" s="6"/>
      <c r="D121" s="55"/>
      <c r="E121" s="157"/>
      <c r="F121" s="158"/>
      <c r="G121" s="153"/>
      <c r="H121" s="153"/>
      <c r="I121" s="153"/>
      <c r="J121" s="50"/>
    </row>
    <row r="122" spans="1:12" ht="24" customHeight="1" x14ac:dyDescent="0.15">
      <c r="A122" s="48"/>
      <c r="B122" s="191"/>
      <c r="C122" s="6"/>
      <c r="D122" s="55"/>
      <c r="E122" s="157"/>
      <c r="F122" s="158"/>
      <c r="G122" s="153"/>
      <c r="H122" s="153"/>
      <c r="I122" s="153"/>
      <c r="J122" s="50"/>
    </row>
    <row r="123" spans="1:12" ht="24" customHeight="1" x14ac:dyDescent="0.15">
      <c r="A123" s="48"/>
      <c r="B123" s="191"/>
      <c r="C123" s="6"/>
      <c r="D123" s="55"/>
      <c r="E123" s="157"/>
      <c r="F123" s="158"/>
      <c r="G123" s="153"/>
      <c r="H123" s="153"/>
      <c r="I123" s="153"/>
      <c r="J123" s="50"/>
    </row>
    <row r="124" spans="1:12" ht="24" customHeight="1" x14ac:dyDescent="0.15">
      <c r="A124" s="48"/>
      <c r="B124" s="191"/>
      <c r="C124" s="6"/>
      <c r="D124" s="55"/>
      <c r="E124" s="157"/>
      <c r="F124" s="158"/>
      <c r="G124" s="153"/>
      <c r="H124" s="153"/>
      <c r="I124" s="153"/>
      <c r="J124" s="50"/>
    </row>
    <row r="125" spans="1:12" ht="24" customHeight="1" x14ac:dyDescent="0.15">
      <c r="A125" s="48"/>
      <c r="B125" s="191"/>
      <c r="C125" s="6"/>
      <c r="D125" s="55"/>
      <c r="E125" s="157"/>
      <c r="F125" s="158"/>
      <c r="G125" s="153"/>
      <c r="H125" s="153"/>
      <c r="I125" s="153"/>
      <c r="J125" s="50"/>
    </row>
    <row r="126" spans="1:12" ht="24" customHeight="1" x14ac:dyDescent="0.15">
      <c r="A126" s="48"/>
      <c r="B126" s="191"/>
      <c r="C126" s="6"/>
      <c r="D126" s="55"/>
      <c r="E126" s="157"/>
      <c r="F126" s="158"/>
      <c r="G126" s="153"/>
      <c r="H126" s="153"/>
      <c r="I126" s="153"/>
      <c r="J126" s="50"/>
    </row>
    <row r="127" spans="1:12" ht="24" customHeight="1" x14ac:dyDescent="0.15">
      <c r="A127" s="48"/>
      <c r="B127" s="191"/>
      <c r="C127" s="6"/>
      <c r="D127" s="55"/>
      <c r="E127" s="157"/>
      <c r="F127" s="158"/>
      <c r="G127" s="153"/>
      <c r="H127" s="153"/>
      <c r="I127" s="153"/>
      <c r="J127" s="50"/>
    </row>
    <row r="128" spans="1:12" ht="24" customHeight="1" x14ac:dyDescent="0.15">
      <c r="A128" s="48"/>
      <c r="B128" s="191"/>
      <c r="C128" s="6"/>
      <c r="D128" s="55"/>
      <c r="E128" s="157"/>
      <c r="F128" s="158"/>
      <c r="G128" s="153"/>
      <c r="H128" s="153"/>
      <c r="I128" s="153"/>
      <c r="J128" s="50"/>
    </row>
    <row r="129" spans="1:10" ht="24" customHeight="1" x14ac:dyDescent="0.15">
      <c r="A129" s="48"/>
      <c r="B129" s="191"/>
      <c r="C129" s="6"/>
      <c r="D129" s="55"/>
      <c r="E129" s="157"/>
      <c r="F129" s="158"/>
      <c r="G129" s="153"/>
      <c r="H129" s="153"/>
      <c r="I129" s="153"/>
      <c r="J129" s="50"/>
    </row>
    <row r="130" spans="1:10" ht="24" customHeight="1" x14ac:dyDescent="0.15">
      <c r="A130" s="48"/>
      <c r="B130" s="191"/>
      <c r="C130" s="6"/>
      <c r="D130" s="55"/>
      <c r="E130" s="157"/>
      <c r="F130" s="158"/>
      <c r="G130" s="153"/>
      <c r="H130" s="153"/>
      <c r="I130" s="153"/>
      <c r="J130" s="50"/>
    </row>
    <row r="131" spans="1:10" ht="24" customHeight="1" x14ac:dyDescent="0.15">
      <c r="A131" s="48"/>
      <c r="B131" s="191"/>
      <c r="C131" s="6"/>
      <c r="D131" s="55"/>
      <c r="E131" s="157"/>
      <c r="F131" s="158"/>
      <c r="G131" s="153"/>
      <c r="H131" s="153"/>
      <c r="I131" s="153"/>
      <c r="J131" s="50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8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37" customWidth="1"/>
    <col min="2" max="2" width="37.109375" style="140" customWidth="1"/>
    <col min="3" max="3" width="31.77734375" style="141" customWidth="1"/>
    <col min="4" max="4" width="9.33203125" style="142" customWidth="1"/>
    <col min="5" max="8" width="9.33203125" style="143" customWidth="1"/>
    <col min="9" max="9" width="9.33203125" style="137" customWidth="1"/>
    <col min="10" max="10" width="8.88671875" style="145" customWidth="1"/>
    <col min="11" max="11" width="10.109375" style="145" hidden="1" customWidth="1"/>
    <col min="12" max="12" width="8.88671875" style="237" hidden="1" customWidth="1"/>
    <col min="13" max="15" width="8.88671875" style="145" hidden="1" customWidth="1"/>
    <col min="16" max="16384" width="8.88671875" style="145"/>
  </cols>
  <sheetData>
    <row r="1" spans="1:15" ht="36" customHeight="1" x14ac:dyDescent="0.15">
      <c r="A1" s="133" t="s">
        <v>17</v>
      </c>
      <c r="B1" s="133"/>
      <c r="C1" s="133"/>
      <c r="D1" s="133"/>
      <c r="E1" s="133"/>
      <c r="F1" s="133"/>
      <c r="G1" s="133"/>
      <c r="H1" s="133"/>
      <c r="I1" s="133"/>
      <c r="J1" s="144"/>
    </row>
    <row r="2" spans="1:15" ht="25.5" customHeight="1" x14ac:dyDescent="0.15">
      <c r="A2" s="71" t="s">
        <v>92</v>
      </c>
      <c r="B2" s="138"/>
      <c r="C2" s="138"/>
      <c r="D2" s="139"/>
      <c r="E2" s="139"/>
      <c r="F2" s="139"/>
      <c r="G2" s="139"/>
      <c r="H2" s="139"/>
      <c r="I2" s="136" t="s">
        <v>371</v>
      </c>
    </row>
    <row r="3" spans="1:15" ht="35.25" customHeight="1" x14ac:dyDescent="0.15">
      <c r="A3" s="1" t="s">
        <v>3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95" t="s">
        <v>272</v>
      </c>
      <c r="J3" s="146"/>
    </row>
    <row r="4" spans="1:15" s="146" customFormat="1" ht="24" customHeight="1" x14ac:dyDescent="0.15">
      <c r="A4" s="50" t="s">
        <v>89</v>
      </c>
      <c r="B4" s="6" t="s">
        <v>128</v>
      </c>
      <c r="C4" s="52" t="s">
        <v>103</v>
      </c>
      <c r="D4" s="56">
        <v>7101600</v>
      </c>
      <c r="E4" s="51"/>
      <c r="F4" s="51">
        <f>574640+(591800*10)</f>
        <v>6492640</v>
      </c>
      <c r="G4" s="51"/>
      <c r="H4" s="51">
        <f t="shared" ref="H4:H6" si="0">SUM(E4:G4)</f>
        <v>6492640</v>
      </c>
      <c r="I4" s="50" t="s">
        <v>202</v>
      </c>
      <c r="J4" s="147"/>
      <c r="K4" s="147">
        <f t="shared" ref="K4:K135" si="1">D4-H4</f>
        <v>608960</v>
      </c>
      <c r="L4" s="172"/>
    </row>
    <row r="5" spans="1:15" s="146" customFormat="1" ht="24" customHeight="1" x14ac:dyDescent="0.15">
      <c r="A5" s="50" t="s">
        <v>89</v>
      </c>
      <c r="B5" s="6" t="s">
        <v>129</v>
      </c>
      <c r="C5" s="52" t="s">
        <v>103</v>
      </c>
      <c r="D5" s="56">
        <v>3020400</v>
      </c>
      <c r="E5" s="51"/>
      <c r="F5" s="51">
        <f>188740+256820+239290+286120+279630+273450+275100+320350+298650+285430+257850</f>
        <v>2961430</v>
      </c>
      <c r="G5" s="51"/>
      <c r="H5" s="51">
        <f t="shared" si="0"/>
        <v>2961430</v>
      </c>
      <c r="I5" s="50" t="s">
        <v>203</v>
      </c>
      <c r="J5" s="147"/>
      <c r="K5" s="147">
        <f t="shared" si="1"/>
        <v>58970</v>
      </c>
      <c r="L5" s="172"/>
    </row>
    <row r="6" spans="1:15" s="146" customFormat="1" ht="24" customHeight="1" x14ac:dyDescent="0.15">
      <c r="A6" s="50" t="s">
        <v>89</v>
      </c>
      <c r="B6" s="6" t="s">
        <v>130</v>
      </c>
      <c r="C6" s="52" t="s">
        <v>131</v>
      </c>
      <c r="D6" s="56">
        <v>11400000</v>
      </c>
      <c r="E6" s="51"/>
      <c r="F6" s="49">
        <f>(950000*2)+(950000*9)</f>
        <v>10450000</v>
      </c>
      <c r="G6" s="51">
        <v>950000</v>
      </c>
      <c r="H6" s="51">
        <f t="shared" si="0"/>
        <v>11400000</v>
      </c>
      <c r="I6" s="50" t="s">
        <v>362</v>
      </c>
      <c r="J6" s="147"/>
      <c r="K6" s="147">
        <f t="shared" si="1"/>
        <v>0</v>
      </c>
      <c r="L6" s="238" t="s">
        <v>246</v>
      </c>
    </row>
    <row r="7" spans="1:15" s="146" customFormat="1" ht="24" customHeight="1" x14ac:dyDescent="0.15">
      <c r="A7" s="50" t="s">
        <v>89</v>
      </c>
      <c r="B7" s="6" t="s">
        <v>99</v>
      </c>
      <c r="C7" s="52" t="s">
        <v>100</v>
      </c>
      <c r="D7" s="56">
        <v>3600000</v>
      </c>
      <c r="E7" s="51"/>
      <c r="F7" s="51">
        <f>300000*11</f>
        <v>3300000</v>
      </c>
      <c r="G7" s="51"/>
      <c r="H7" s="51">
        <f t="shared" ref="H7:H13" si="2">SUM(E7:G7)</f>
        <v>3300000</v>
      </c>
      <c r="I7" s="50" t="s">
        <v>204</v>
      </c>
      <c r="J7" s="147"/>
      <c r="K7" s="147">
        <f t="shared" si="1"/>
        <v>300000</v>
      </c>
      <c r="L7" s="172"/>
    </row>
    <row r="8" spans="1:15" s="146" customFormat="1" ht="24" customHeight="1" x14ac:dyDescent="0.15">
      <c r="A8" s="50" t="s">
        <v>89</v>
      </c>
      <c r="B8" s="6" t="s">
        <v>102</v>
      </c>
      <c r="C8" s="52" t="s">
        <v>103</v>
      </c>
      <c r="D8" s="56">
        <v>6954000</v>
      </c>
      <c r="E8" s="51"/>
      <c r="F8" s="49">
        <f>579490*11</f>
        <v>6374390</v>
      </c>
      <c r="G8" s="51"/>
      <c r="H8" s="51">
        <f t="shared" si="2"/>
        <v>6374390</v>
      </c>
      <c r="I8" s="50" t="s">
        <v>201</v>
      </c>
      <c r="J8" s="147"/>
      <c r="K8" s="147">
        <f t="shared" si="1"/>
        <v>579610</v>
      </c>
      <c r="L8" s="172"/>
    </row>
    <row r="9" spans="1:15" s="146" customFormat="1" ht="24" customHeight="1" x14ac:dyDescent="0.15">
      <c r="A9" s="50" t="s">
        <v>89</v>
      </c>
      <c r="B9" s="6" t="s">
        <v>104</v>
      </c>
      <c r="C9" s="52" t="s">
        <v>105</v>
      </c>
      <c r="D9" s="56">
        <v>4999920</v>
      </c>
      <c r="E9" s="51"/>
      <c r="F9" s="51">
        <f>416660*10</f>
        <v>4166600</v>
      </c>
      <c r="G9" s="51"/>
      <c r="H9" s="51">
        <f t="shared" si="2"/>
        <v>4166600</v>
      </c>
      <c r="I9" s="50" t="s">
        <v>203</v>
      </c>
      <c r="J9" s="147"/>
      <c r="K9" s="147">
        <f t="shared" si="1"/>
        <v>833320</v>
      </c>
      <c r="L9" s="172"/>
    </row>
    <row r="10" spans="1:15" s="146" customFormat="1" ht="24" customHeight="1" x14ac:dyDescent="0.15">
      <c r="A10" s="50" t="s">
        <v>89</v>
      </c>
      <c r="B10" s="6" t="s">
        <v>106</v>
      </c>
      <c r="C10" s="52" t="s">
        <v>101</v>
      </c>
      <c r="D10" s="56">
        <v>4440000</v>
      </c>
      <c r="E10" s="51"/>
      <c r="F10" s="49">
        <f>370000*10</f>
        <v>3700000</v>
      </c>
      <c r="G10" s="49"/>
      <c r="H10" s="51">
        <f t="shared" si="2"/>
        <v>3700000</v>
      </c>
      <c r="I10" s="50" t="s">
        <v>204</v>
      </c>
      <c r="J10" s="147"/>
      <c r="K10" s="147">
        <f t="shared" si="1"/>
        <v>740000</v>
      </c>
      <c r="L10" s="172"/>
    </row>
    <row r="11" spans="1:15" s="146" customFormat="1" ht="24" customHeight="1" x14ac:dyDescent="0.15">
      <c r="A11" s="50" t="s">
        <v>89</v>
      </c>
      <c r="B11" s="6" t="s">
        <v>107</v>
      </c>
      <c r="C11" s="52" t="s">
        <v>108</v>
      </c>
      <c r="D11" s="56">
        <v>5280000</v>
      </c>
      <c r="E11" s="51"/>
      <c r="F11" s="51">
        <f>440000*10</f>
        <v>4400000</v>
      </c>
      <c r="G11" s="51"/>
      <c r="H11" s="51">
        <f t="shared" si="2"/>
        <v>4400000</v>
      </c>
      <c r="I11" s="50" t="s">
        <v>203</v>
      </c>
      <c r="J11" s="147"/>
      <c r="K11" s="147">
        <f t="shared" si="1"/>
        <v>880000</v>
      </c>
      <c r="L11" s="172"/>
    </row>
    <row r="12" spans="1:15" s="146" customFormat="1" ht="24" customHeight="1" x14ac:dyDescent="0.15">
      <c r="A12" s="50" t="s">
        <v>267</v>
      </c>
      <c r="B12" s="6" t="s">
        <v>109</v>
      </c>
      <c r="C12" s="52" t="s">
        <v>110</v>
      </c>
      <c r="D12" s="56">
        <v>14616000</v>
      </c>
      <c r="E12" s="51"/>
      <c r="F12" s="49">
        <f>1218000*10</f>
        <v>12180000</v>
      </c>
      <c r="G12" s="51"/>
      <c r="H12" s="51">
        <f t="shared" si="2"/>
        <v>12180000</v>
      </c>
      <c r="I12" s="50" t="s">
        <v>203</v>
      </c>
      <c r="J12" s="147"/>
      <c r="K12" s="147">
        <f t="shared" si="1"/>
        <v>2436000</v>
      </c>
      <c r="L12" s="172"/>
    </row>
    <row r="13" spans="1:15" s="146" customFormat="1" ht="24" customHeight="1" x14ac:dyDescent="0.15">
      <c r="A13" s="50" t="s">
        <v>89</v>
      </c>
      <c r="B13" s="6" t="s">
        <v>111</v>
      </c>
      <c r="C13" s="52" t="s">
        <v>112</v>
      </c>
      <c r="D13" s="56">
        <v>3960000</v>
      </c>
      <c r="E13" s="51"/>
      <c r="F13" s="51">
        <f>330000*11</f>
        <v>3630000</v>
      </c>
      <c r="G13" s="51"/>
      <c r="H13" s="51">
        <f t="shared" si="2"/>
        <v>3630000</v>
      </c>
      <c r="I13" s="50" t="s">
        <v>204</v>
      </c>
      <c r="J13" s="147"/>
      <c r="K13" s="147">
        <f t="shared" si="1"/>
        <v>330000</v>
      </c>
      <c r="L13" s="172"/>
      <c r="O13" s="147"/>
    </row>
    <row r="14" spans="1:15" s="146" customFormat="1" ht="24" customHeight="1" x14ac:dyDescent="0.15">
      <c r="A14" s="50" t="s">
        <v>89</v>
      </c>
      <c r="B14" s="6" t="s">
        <v>113</v>
      </c>
      <c r="C14" s="52" t="s">
        <v>114</v>
      </c>
      <c r="D14" s="56">
        <v>8083330</v>
      </c>
      <c r="E14" s="51"/>
      <c r="F14" s="51"/>
      <c r="G14" s="51">
        <v>8083330</v>
      </c>
      <c r="H14" s="51">
        <f t="shared" ref="H14:H25" si="3">SUM(E14:G14)</f>
        <v>8083330</v>
      </c>
      <c r="I14" s="131" t="s">
        <v>147</v>
      </c>
      <c r="J14" s="147"/>
      <c r="K14" s="147">
        <f t="shared" si="1"/>
        <v>0</v>
      </c>
      <c r="L14" s="238" t="s">
        <v>246</v>
      </c>
    </row>
    <row r="15" spans="1:15" s="146" customFormat="1" ht="24" customHeight="1" x14ac:dyDescent="0.15">
      <c r="A15" s="50" t="s">
        <v>89</v>
      </c>
      <c r="B15" s="6" t="s">
        <v>115</v>
      </c>
      <c r="C15" s="52" t="s">
        <v>116</v>
      </c>
      <c r="D15" s="56">
        <v>3600000</v>
      </c>
      <c r="E15" s="51"/>
      <c r="F15" s="51">
        <f>300000*11</f>
        <v>3300000</v>
      </c>
      <c r="G15" s="51"/>
      <c r="H15" s="51">
        <f t="shared" si="3"/>
        <v>3300000</v>
      </c>
      <c r="I15" s="50" t="s">
        <v>201</v>
      </c>
      <c r="J15" s="147"/>
      <c r="K15" s="147">
        <f t="shared" si="1"/>
        <v>300000</v>
      </c>
      <c r="L15" s="172"/>
    </row>
    <row r="16" spans="1:15" s="146" customFormat="1" ht="24" customHeight="1" x14ac:dyDescent="0.15">
      <c r="A16" s="50" t="s">
        <v>89</v>
      </c>
      <c r="B16" s="6" t="s">
        <v>117</v>
      </c>
      <c r="C16" s="52" t="s">
        <v>118</v>
      </c>
      <c r="D16" s="56">
        <v>3540480</v>
      </c>
      <c r="E16" s="51"/>
      <c r="F16" s="49">
        <f>295040*10</f>
        <v>2950400</v>
      </c>
      <c r="G16" s="51"/>
      <c r="H16" s="51">
        <f t="shared" si="3"/>
        <v>2950400</v>
      </c>
      <c r="I16" s="50" t="s">
        <v>201</v>
      </c>
      <c r="J16" s="147"/>
      <c r="K16" s="147">
        <f t="shared" si="1"/>
        <v>590080</v>
      </c>
      <c r="L16" s="172"/>
    </row>
    <row r="17" spans="1:13" s="146" customFormat="1" ht="24" customHeight="1" x14ac:dyDescent="0.15">
      <c r="A17" s="50" t="s">
        <v>268</v>
      </c>
      <c r="B17" s="6" t="s">
        <v>119</v>
      </c>
      <c r="C17" s="52" t="s">
        <v>120</v>
      </c>
      <c r="D17" s="56">
        <v>14964000</v>
      </c>
      <c r="E17" s="51"/>
      <c r="F17" s="49">
        <f>1247000*10</f>
        <v>12470000</v>
      </c>
      <c r="G17" s="51"/>
      <c r="H17" s="51">
        <f t="shared" si="3"/>
        <v>12470000</v>
      </c>
      <c r="I17" s="50" t="s">
        <v>203</v>
      </c>
      <c r="J17" s="147"/>
      <c r="K17" s="147">
        <f t="shared" si="1"/>
        <v>2494000</v>
      </c>
      <c r="L17" s="172"/>
      <c r="M17" s="273">
        <v>3420000</v>
      </c>
    </row>
    <row r="18" spans="1:13" s="146" customFormat="1" ht="24" customHeight="1" thickBot="1" x14ac:dyDescent="0.2">
      <c r="A18" s="126" t="s">
        <v>89</v>
      </c>
      <c r="B18" s="124" t="s">
        <v>121</v>
      </c>
      <c r="C18" s="127" t="s">
        <v>122</v>
      </c>
      <c r="D18" s="128">
        <v>9600000</v>
      </c>
      <c r="E18" s="129"/>
      <c r="F18" s="130">
        <f>800000*10</f>
        <v>8000000</v>
      </c>
      <c r="G18" s="129"/>
      <c r="H18" s="129">
        <f t="shared" si="3"/>
        <v>8000000</v>
      </c>
      <c r="I18" s="126" t="s">
        <v>201</v>
      </c>
      <c r="J18" s="147"/>
      <c r="K18" s="147">
        <f t="shared" si="1"/>
        <v>1600000</v>
      </c>
      <c r="L18" s="172"/>
      <c r="M18" s="147">
        <f>M17*5%</f>
        <v>171000</v>
      </c>
    </row>
    <row r="19" spans="1:13" s="146" customFormat="1" ht="24" customHeight="1" thickTop="1" x14ac:dyDescent="0.15">
      <c r="A19" s="97" t="s">
        <v>89</v>
      </c>
      <c r="B19" s="98" t="s">
        <v>96</v>
      </c>
      <c r="C19" s="99" t="s">
        <v>134</v>
      </c>
      <c r="D19" s="100">
        <v>8370000</v>
      </c>
      <c r="E19" s="51"/>
      <c r="F19" s="49"/>
      <c r="G19" s="49">
        <v>8370000</v>
      </c>
      <c r="H19" s="101">
        <f t="shared" si="3"/>
        <v>8370000</v>
      </c>
      <c r="I19" s="167">
        <v>44221</v>
      </c>
      <c r="J19" s="171"/>
      <c r="K19" s="147">
        <f t="shared" si="1"/>
        <v>0</v>
      </c>
      <c r="L19" s="238" t="s">
        <v>246</v>
      </c>
    </row>
    <row r="20" spans="1:13" s="146" customFormat="1" ht="24" customHeight="1" x14ac:dyDescent="0.15">
      <c r="A20" s="50" t="s">
        <v>89</v>
      </c>
      <c r="B20" s="6" t="s">
        <v>136</v>
      </c>
      <c r="C20" s="52" t="s">
        <v>137</v>
      </c>
      <c r="D20" s="56">
        <v>1230000</v>
      </c>
      <c r="E20" s="51"/>
      <c r="F20" s="51"/>
      <c r="G20" s="51">
        <v>1230000</v>
      </c>
      <c r="H20" s="51">
        <f t="shared" ref="H20:H23" si="4">SUM(E20:G20)</f>
        <v>1230000</v>
      </c>
      <c r="I20" s="168">
        <v>44214</v>
      </c>
      <c r="J20" s="171"/>
      <c r="K20" s="147">
        <f t="shared" si="1"/>
        <v>0</v>
      </c>
      <c r="L20" s="238" t="s">
        <v>246</v>
      </c>
    </row>
    <row r="21" spans="1:13" s="146" customFormat="1" ht="24" customHeight="1" x14ac:dyDescent="0.15">
      <c r="A21" s="48" t="s">
        <v>141</v>
      </c>
      <c r="B21" s="6" t="s">
        <v>138</v>
      </c>
      <c r="C21" s="6" t="s">
        <v>142</v>
      </c>
      <c r="D21" s="55">
        <v>2757000</v>
      </c>
      <c r="E21" s="51"/>
      <c r="F21" s="49"/>
      <c r="G21" s="51">
        <v>2757000</v>
      </c>
      <c r="H21" s="51">
        <f t="shared" si="4"/>
        <v>2757000</v>
      </c>
      <c r="I21" s="169" t="s">
        <v>177</v>
      </c>
      <c r="J21" s="172"/>
      <c r="K21" s="147">
        <f t="shared" si="1"/>
        <v>0</v>
      </c>
      <c r="L21" s="238" t="s">
        <v>246</v>
      </c>
    </row>
    <row r="22" spans="1:13" s="146" customFormat="1" ht="24" customHeight="1" x14ac:dyDescent="0.15">
      <c r="A22" s="50" t="s">
        <v>90</v>
      </c>
      <c r="B22" s="6" t="s">
        <v>234</v>
      </c>
      <c r="C22" s="6" t="s">
        <v>114</v>
      </c>
      <c r="D22" s="159">
        <v>243930000</v>
      </c>
      <c r="E22" s="51"/>
      <c r="F22" s="51">
        <f>10605700+(10605650*8)</f>
        <v>95450900</v>
      </c>
      <c r="G22" s="51"/>
      <c r="H22" s="51">
        <f t="shared" si="4"/>
        <v>95450900</v>
      </c>
      <c r="I22" s="153" t="s">
        <v>178</v>
      </c>
      <c r="J22" s="172"/>
      <c r="K22" s="147">
        <f t="shared" si="1"/>
        <v>148479100</v>
      </c>
      <c r="L22" s="172"/>
      <c r="M22" s="147">
        <f>M17*3%</f>
        <v>102600</v>
      </c>
    </row>
    <row r="23" spans="1:13" s="146" customFormat="1" ht="24" customHeight="1" x14ac:dyDescent="0.15">
      <c r="A23" s="48" t="s">
        <v>90</v>
      </c>
      <c r="B23" s="6" t="s">
        <v>139</v>
      </c>
      <c r="C23" s="6" t="s">
        <v>140</v>
      </c>
      <c r="D23" s="55">
        <v>4776300</v>
      </c>
      <c r="E23" s="51"/>
      <c r="F23" s="49"/>
      <c r="G23" s="51">
        <v>4776300</v>
      </c>
      <c r="H23" s="51">
        <f t="shared" si="4"/>
        <v>4776300</v>
      </c>
      <c r="I23" s="153">
        <v>44237</v>
      </c>
      <c r="J23" s="172"/>
      <c r="K23" s="147">
        <f t="shared" si="1"/>
        <v>0</v>
      </c>
      <c r="L23" s="238" t="s">
        <v>246</v>
      </c>
    </row>
    <row r="24" spans="1:13" s="146" customFormat="1" ht="24" customHeight="1" x14ac:dyDescent="0.15">
      <c r="A24" s="48" t="s">
        <v>90</v>
      </c>
      <c r="B24" s="6" t="s">
        <v>145</v>
      </c>
      <c r="C24" s="6" t="s">
        <v>146</v>
      </c>
      <c r="D24" s="55">
        <v>16500000</v>
      </c>
      <c r="E24" s="51"/>
      <c r="F24" s="51"/>
      <c r="G24" s="51">
        <v>16500000</v>
      </c>
      <c r="H24" s="51">
        <f t="shared" si="3"/>
        <v>16500000</v>
      </c>
      <c r="I24" s="153">
        <v>44300</v>
      </c>
      <c r="J24" s="172"/>
      <c r="K24" s="147">
        <f t="shared" si="1"/>
        <v>0</v>
      </c>
      <c r="L24" s="238" t="s">
        <v>246</v>
      </c>
    </row>
    <row r="25" spans="1:13" s="146" customFormat="1" ht="24" customHeight="1" x14ac:dyDescent="0.15">
      <c r="A25" s="48" t="s">
        <v>90</v>
      </c>
      <c r="B25" s="6" t="s">
        <v>148</v>
      </c>
      <c r="C25" s="52" t="s">
        <v>153</v>
      </c>
      <c r="D25" s="56">
        <v>2400000</v>
      </c>
      <c r="E25" s="51"/>
      <c r="F25" s="49">
        <f>1072000</f>
        <v>1072000</v>
      </c>
      <c r="G25" s="51">
        <f>1072000+24000</f>
        <v>1096000</v>
      </c>
      <c r="H25" s="51">
        <f t="shared" si="3"/>
        <v>2168000</v>
      </c>
      <c r="I25" s="168" t="s">
        <v>232</v>
      </c>
      <c r="J25" s="171"/>
      <c r="K25" s="147">
        <f t="shared" si="1"/>
        <v>232000</v>
      </c>
      <c r="L25" s="238" t="s">
        <v>246</v>
      </c>
    </row>
    <row r="26" spans="1:13" s="188" customFormat="1" ht="24" hidden="1" customHeight="1" x14ac:dyDescent="0.15">
      <c r="A26" s="183" t="s">
        <v>89</v>
      </c>
      <c r="B26" s="184" t="s">
        <v>149</v>
      </c>
      <c r="C26" s="227" t="s">
        <v>154</v>
      </c>
      <c r="D26" s="228">
        <v>16863000</v>
      </c>
      <c r="E26" s="229"/>
      <c r="F26" s="230"/>
      <c r="G26" s="229"/>
      <c r="H26" s="229"/>
      <c r="I26" s="233"/>
      <c r="J26" s="231"/>
      <c r="K26" s="147"/>
      <c r="L26" s="238" t="s">
        <v>271</v>
      </c>
    </row>
    <row r="27" spans="1:13" s="146" customFormat="1" ht="24" customHeight="1" x14ac:dyDescent="0.15">
      <c r="A27" s="48" t="s">
        <v>90</v>
      </c>
      <c r="B27" s="6" t="s">
        <v>205</v>
      </c>
      <c r="C27" s="52" t="s">
        <v>154</v>
      </c>
      <c r="D27" s="56">
        <v>17941000</v>
      </c>
      <c r="E27" s="51"/>
      <c r="F27" s="49"/>
      <c r="G27" s="51">
        <v>16993900</v>
      </c>
      <c r="H27" s="51">
        <f>SUM(E27:G27)</f>
        <v>16993900</v>
      </c>
      <c r="I27" s="170">
        <v>44306</v>
      </c>
      <c r="J27" s="171"/>
      <c r="K27" s="147">
        <f>D27-H27</f>
        <v>947100</v>
      </c>
      <c r="L27" s="238" t="s">
        <v>246</v>
      </c>
      <c r="M27" s="147"/>
    </row>
    <row r="28" spans="1:13" s="146" customFormat="1" ht="24" customHeight="1" x14ac:dyDescent="0.15">
      <c r="A28" s="48" t="s">
        <v>90</v>
      </c>
      <c r="B28" s="6" t="s">
        <v>150</v>
      </c>
      <c r="C28" s="52" t="s">
        <v>155</v>
      </c>
      <c r="D28" s="56">
        <v>3690000</v>
      </c>
      <c r="E28" s="51"/>
      <c r="F28" s="49"/>
      <c r="G28" s="51">
        <v>3690000</v>
      </c>
      <c r="H28" s="51">
        <f>SUM(E28:G28)</f>
        <v>3690000</v>
      </c>
      <c r="I28" s="170">
        <v>44267</v>
      </c>
      <c r="J28" s="171"/>
      <c r="K28" s="147">
        <f t="shared" si="1"/>
        <v>0</v>
      </c>
      <c r="L28" s="238" t="s">
        <v>246</v>
      </c>
    </row>
    <row r="29" spans="1:13" s="146" customFormat="1" ht="24" customHeight="1" x14ac:dyDescent="0.15">
      <c r="A29" s="50" t="s">
        <v>90</v>
      </c>
      <c r="B29" s="6" t="s">
        <v>97</v>
      </c>
      <c r="C29" s="52" t="s">
        <v>156</v>
      </c>
      <c r="D29" s="56">
        <v>9600000</v>
      </c>
      <c r="E29" s="51"/>
      <c r="F29" s="49">
        <f>960000*8</f>
        <v>7680000</v>
      </c>
      <c r="G29" s="51"/>
      <c r="H29" s="51">
        <f t="shared" ref="H29:H92" si="5">SUM(E29:G29)</f>
        <v>7680000</v>
      </c>
      <c r="I29" s="170" t="s">
        <v>203</v>
      </c>
      <c r="J29" s="171"/>
      <c r="K29" s="147">
        <f t="shared" si="1"/>
        <v>1920000</v>
      </c>
      <c r="L29" s="172"/>
    </row>
    <row r="30" spans="1:13" s="146" customFormat="1" ht="24" customHeight="1" x14ac:dyDescent="0.15">
      <c r="A30" s="48" t="s">
        <v>90</v>
      </c>
      <c r="B30" s="6" t="s">
        <v>160</v>
      </c>
      <c r="C30" s="52" t="s">
        <v>157</v>
      </c>
      <c r="D30" s="56">
        <v>2463230</v>
      </c>
      <c r="E30" s="51">
        <v>2463230</v>
      </c>
      <c r="F30" s="49"/>
      <c r="G30" s="51"/>
      <c r="H30" s="51">
        <f t="shared" si="5"/>
        <v>2463230</v>
      </c>
      <c r="I30" s="170">
        <v>44266</v>
      </c>
      <c r="J30" s="171"/>
      <c r="K30" s="147">
        <f t="shared" si="1"/>
        <v>0</v>
      </c>
      <c r="L30" s="238" t="s">
        <v>246</v>
      </c>
    </row>
    <row r="31" spans="1:13" s="146" customFormat="1" ht="24" customHeight="1" x14ac:dyDescent="0.15">
      <c r="A31" s="48" t="s">
        <v>90</v>
      </c>
      <c r="B31" s="6" t="s">
        <v>125</v>
      </c>
      <c r="C31" s="52" t="s">
        <v>157</v>
      </c>
      <c r="D31" s="56">
        <v>3375120</v>
      </c>
      <c r="E31" s="51">
        <v>3375120</v>
      </c>
      <c r="F31" s="49"/>
      <c r="G31" s="51"/>
      <c r="H31" s="51">
        <f t="shared" si="5"/>
        <v>3375120</v>
      </c>
      <c r="I31" s="170">
        <v>44266</v>
      </c>
      <c r="J31" s="171"/>
      <c r="K31" s="147">
        <f t="shared" si="1"/>
        <v>0</v>
      </c>
      <c r="L31" s="238" t="s">
        <v>246</v>
      </c>
    </row>
    <row r="32" spans="1:13" s="146" customFormat="1" ht="24" customHeight="1" x14ac:dyDescent="0.15">
      <c r="A32" s="48" t="s">
        <v>90</v>
      </c>
      <c r="B32" s="6" t="s">
        <v>162</v>
      </c>
      <c r="C32" s="52" t="s">
        <v>170</v>
      </c>
      <c r="D32" s="56">
        <v>5861500</v>
      </c>
      <c r="E32" s="51"/>
      <c r="F32" s="49"/>
      <c r="G32" s="51">
        <v>5861500</v>
      </c>
      <c r="H32" s="51">
        <f t="shared" si="5"/>
        <v>5861500</v>
      </c>
      <c r="I32" s="170">
        <v>44284</v>
      </c>
      <c r="J32" s="171"/>
      <c r="K32" s="147">
        <f t="shared" si="1"/>
        <v>0</v>
      </c>
      <c r="L32" s="238" t="s">
        <v>246</v>
      </c>
    </row>
    <row r="33" spans="1:12" s="146" customFormat="1" ht="24" customHeight="1" x14ac:dyDescent="0.15">
      <c r="A33" s="48" t="s">
        <v>90</v>
      </c>
      <c r="B33" s="6" t="s">
        <v>126</v>
      </c>
      <c r="C33" s="52" t="s">
        <v>157</v>
      </c>
      <c r="D33" s="56">
        <v>1970580</v>
      </c>
      <c r="E33" s="51">
        <v>1970580</v>
      </c>
      <c r="F33" s="49"/>
      <c r="G33" s="51"/>
      <c r="H33" s="51">
        <f t="shared" si="5"/>
        <v>1970580</v>
      </c>
      <c r="I33" s="170">
        <v>44286</v>
      </c>
      <c r="J33" s="171"/>
      <c r="K33" s="147">
        <f t="shared" si="1"/>
        <v>0</v>
      </c>
      <c r="L33" s="238" t="s">
        <v>246</v>
      </c>
    </row>
    <row r="34" spans="1:12" s="146" customFormat="1" ht="24" customHeight="1" x14ac:dyDescent="0.15">
      <c r="A34" s="50" t="s">
        <v>90</v>
      </c>
      <c r="B34" s="6" t="s">
        <v>163</v>
      </c>
      <c r="C34" s="52" t="s">
        <v>171</v>
      </c>
      <c r="D34" s="56">
        <v>1900000</v>
      </c>
      <c r="E34" s="51"/>
      <c r="F34" s="49">
        <f>475000*3</f>
        <v>1425000</v>
      </c>
      <c r="G34" s="51"/>
      <c r="H34" s="51">
        <f t="shared" si="5"/>
        <v>1425000</v>
      </c>
      <c r="I34" s="170" t="s">
        <v>233</v>
      </c>
      <c r="J34" s="171"/>
      <c r="K34" s="147">
        <f t="shared" si="1"/>
        <v>475000</v>
      </c>
      <c r="L34" s="172"/>
    </row>
    <row r="35" spans="1:12" s="146" customFormat="1" ht="24" customHeight="1" x14ac:dyDescent="0.15">
      <c r="A35" s="48" t="s">
        <v>90</v>
      </c>
      <c r="B35" s="6" t="s">
        <v>164</v>
      </c>
      <c r="C35" s="52" t="s">
        <v>172</v>
      </c>
      <c r="D35" s="56">
        <v>830000</v>
      </c>
      <c r="E35" s="51"/>
      <c r="F35" s="49"/>
      <c r="G35" s="51">
        <v>830000</v>
      </c>
      <c r="H35" s="51">
        <f t="shared" si="5"/>
        <v>830000</v>
      </c>
      <c r="I35" s="170">
        <v>44295</v>
      </c>
      <c r="J35" s="171"/>
      <c r="K35" s="147">
        <f t="shared" si="1"/>
        <v>0</v>
      </c>
      <c r="L35" s="238" t="s">
        <v>246</v>
      </c>
    </row>
    <row r="36" spans="1:12" s="146" customFormat="1" ht="24" customHeight="1" x14ac:dyDescent="0.15">
      <c r="A36" s="50" t="s">
        <v>90</v>
      </c>
      <c r="B36" s="6" t="s">
        <v>165</v>
      </c>
      <c r="C36" s="52" t="s">
        <v>103</v>
      </c>
      <c r="D36" s="56">
        <v>7615300</v>
      </c>
      <c r="E36" s="51"/>
      <c r="F36" s="49">
        <f>336220+(226600*6)</f>
        <v>1695820</v>
      </c>
      <c r="G36" s="51"/>
      <c r="H36" s="51">
        <f t="shared" si="5"/>
        <v>1695820</v>
      </c>
      <c r="I36" s="170" t="s">
        <v>201</v>
      </c>
      <c r="J36" s="147"/>
      <c r="K36" s="147">
        <f t="shared" si="1"/>
        <v>5919480</v>
      </c>
      <c r="L36" s="172"/>
    </row>
    <row r="37" spans="1:12" s="146" customFormat="1" ht="24" customHeight="1" x14ac:dyDescent="0.15">
      <c r="A37" s="48" t="s">
        <v>90</v>
      </c>
      <c r="B37" s="6" t="s">
        <v>166</v>
      </c>
      <c r="C37" s="52" t="s">
        <v>173</v>
      </c>
      <c r="D37" s="56">
        <v>5583600</v>
      </c>
      <c r="E37" s="51"/>
      <c r="F37" s="49"/>
      <c r="G37" s="51">
        <v>5583600</v>
      </c>
      <c r="H37" s="51">
        <f t="shared" si="5"/>
        <v>5583600</v>
      </c>
      <c r="I37" s="170">
        <v>44307</v>
      </c>
      <c r="J37" s="147"/>
      <c r="K37" s="147">
        <f t="shared" si="1"/>
        <v>0</v>
      </c>
      <c r="L37" s="238" t="s">
        <v>246</v>
      </c>
    </row>
    <row r="38" spans="1:12" s="146" customFormat="1" ht="24" customHeight="1" x14ac:dyDescent="0.15">
      <c r="A38" s="48" t="s">
        <v>90</v>
      </c>
      <c r="B38" s="6" t="s">
        <v>167</v>
      </c>
      <c r="C38" s="52" t="s">
        <v>157</v>
      </c>
      <c r="D38" s="56">
        <v>62242300</v>
      </c>
      <c r="E38" s="51">
        <f>61908000+334300</f>
        <v>62242300</v>
      </c>
      <c r="F38" s="49"/>
      <c r="G38" s="51"/>
      <c r="H38" s="51">
        <f t="shared" si="5"/>
        <v>62242300</v>
      </c>
      <c r="I38" s="170">
        <v>44292</v>
      </c>
      <c r="J38" s="147"/>
      <c r="K38" s="147">
        <f t="shared" si="1"/>
        <v>0</v>
      </c>
      <c r="L38" s="238" t="s">
        <v>246</v>
      </c>
    </row>
    <row r="39" spans="1:12" s="146" customFormat="1" ht="24" customHeight="1" x14ac:dyDescent="0.15">
      <c r="A39" s="48" t="s">
        <v>90</v>
      </c>
      <c r="B39" s="6" t="s">
        <v>168</v>
      </c>
      <c r="C39" s="52" t="s">
        <v>157</v>
      </c>
      <c r="D39" s="56">
        <v>21016170</v>
      </c>
      <c r="E39" s="51">
        <f>20903300+112870</f>
        <v>21016170</v>
      </c>
      <c r="F39" s="49"/>
      <c r="G39" s="51"/>
      <c r="H39" s="51">
        <f t="shared" si="5"/>
        <v>21016170</v>
      </c>
      <c r="I39" s="170">
        <v>44292</v>
      </c>
      <c r="J39" s="147"/>
      <c r="K39" s="147">
        <f t="shared" si="1"/>
        <v>0</v>
      </c>
      <c r="L39" s="238" t="s">
        <v>246</v>
      </c>
    </row>
    <row r="40" spans="1:12" s="146" customFormat="1" ht="24" customHeight="1" x14ac:dyDescent="0.15">
      <c r="A40" s="48" t="s">
        <v>90</v>
      </c>
      <c r="B40" s="6" t="s">
        <v>169</v>
      </c>
      <c r="C40" s="52" t="s">
        <v>157</v>
      </c>
      <c r="D40" s="56">
        <v>27375540</v>
      </c>
      <c r="E40" s="51">
        <f>14643200+79070+10845120+58560+880000+4750+860200+4640</f>
        <v>27375540</v>
      </c>
      <c r="F40" s="49"/>
      <c r="G40" s="51"/>
      <c r="H40" s="51">
        <f t="shared" si="5"/>
        <v>27375540</v>
      </c>
      <c r="I40" s="170">
        <v>44292</v>
      </c>
      <c r="J40" s="147"/>
      <c r="K40" s="147">
        <f t="shared" si="1"/>
        <v>0</v>
      </c>
      <c r="L40" s="238" t="s">
        <v>246</v>
      </c>
    </row>
    <row r="41" spans="1:12" s="146" customFormat="1" ht="24" customHeight="1" x14ac:dyDescent="0.15">
      <c r="A41" s="48" t="s">
        <v>90</v>
      </c>
      <c r="B41" s="6" t="s">
        <v>158</v>
      </c>
      <c r="C41" s="52" t="s">
        <v>174</v>
      </c>
      <c r="D41" s="56">
        <v>5852000</v>
      </c>
      <c r="E41" s="51"/>
      <c r="F41" s="49"/>
      <c r="G41" s="51">
        <v>5852000</v>
      </c>
      <c r="H41" s="51">
        <f t="shared" si="5"/>
        <v>5852000</v>
      </c>
      <c r="I41" s="170">
        <v>44306</v>
      </c>
      <c r="J41" s="147"/>
      <c r="K41" s="147">
        <f t="shared" si="1"/>
        <v>0</v>
      </c>
      <c r="L41" s="238" t="s">
        <v>246</v>
      </c>
    </row>
    <row r="42" spans="1:12" s="146" customFormat="1" ht="24" customHeight="1" x14ac:dyDescent="0.15">
      <c r="A42" s="48" t="s">
        <v>90</v>
      </c>
      <c r="B42" s="132" t="s">
        <v>180</v>
      </c>
      <c r="C42" s="6" t="s">
        <v>189</v>
      </c>
      <c r="D42" s="56">
        <v>7240000</v>
      </c>
      <c r="E42" s="51"/>
      <c r="F42" s="49"/>
      <c r="G42" s="51">
        <v>6800000</v>
      </c>
      <c r="H42" s="51">
        <f t="shared" si="5"/>
        <v>6800000</v>
      </c>
      <c r="I42" s="170">
        <v>44336</v>
      </c>
      <c r="J42" s="147"/>
      <c r="K42" s="147">
        <f t="shared" si="1"/>
        <v>440000</v>
      </c>
      <c r="L42" s="238" t="s">
        <v>246</v>
      </c>
    </row>
    <row r="43" spans="1:12" s="146" customFormat="1" ht="24" customHeight="1" x14ac:dyDescent="0.15">
      <c r="A43" s="48" t="s">
        <v>90</v>
      </c>
      <c r="B43" s="6" t="s">
        <v>181</v>
      </c>
      <c r="C43" s="6" t="s">
        <v>190</v>
      </c>
      <c r="D43" s="56">
        <v>1430000</v>
      </c>
      <c r="E43" s="51"/>
      <c r="F43" s="49"/>
      <c r="G43" s="51">
        <v>1430000</v>
      </c>
      <c r="H43" s="51">
        <f t="shared" si="5"/>
        <v>1430000</v>
      </c>
      <c r="I43" s="170">
        <v>44301</v>
      </c>
      <c r="J43" s="147"/>
      <c r="K43" s="147">
        <f t="shared" si="1"/>
        <v>0</v>
      </c>
      <c r="L43" s="238" t="s">
        <v>246</v>
      </c>
    </row>
    <row r="44" spans="1:12" s="146" customFormat="1" ht="24" customHeight="1" x14ac:dyDescent="0.15">
      <c r="A44" s="48" t="s">
        <v>90</v>
      </c>
      <c r="B44" s="6" t="s">
        <v>182</v>
      </c>
      <c r="C44" s="6" t="s">
        <v>191</v>
      </c>
      <c r="D44" s="56">
        <v>4830000</v>
      </c>
      <c r="E44" s="51"/>
      <c r="F44" s="49"/>
      <c r="G44" s="51">
        <v>4830000</v>
      </c>
      <c r="H44" s="51">
        <f t="shared" si="5"/>
        <v>4830000</v>
      </c>
      <c r="I44" s="170">
        <v>44347</v>
      </c>
      <c r="J44" s="147"/>
      <c r="K44" s="147">
        <f t="shared" si="1"/>
        <v>0</v>
      </c>
      <c r="L44" s="238" t="s">
        <v>246</v>
      </c>
    </row>
    <row r="45" spans="1:12" s="146" customFormat="1" ht="24" customHeight="1" x14ac:dyDescent="0.15">
      <c r="A45" s="48" t="s">
        <v>90</v>
      </c>
      <c r="B45" s="6" t="s">
        <v>210</v>
      </c>
      <c r="C45" s="6" t="s">
        <v>209</v>
      </c>
      <c r="D45" s="56">
        <v>2513500</v>
      </c>
      <c r="E45" s="51">
        <v>2513500</v>
      </c>
      <c r="F45" s="49"/>
      <c r="G45" s="51"/>
      <c r="H45" s="51">
        <f t="shared" ref="H45" si="6">SUM(E45:G45)</f>
        <v>2513500</v>
      </c>
      <c r="I45" s="170">
        <v>44295</v>
      </c>
      <c r="J45" s="147"/>
      <c r="K45" s="147">
        <f t="shared" si="1"/>
        <v>0</v>
      </c>
      <c r="L45" s="238" t="s">
        <v>246</v>
      </c>
    </row>
    <row r="46" spans="1:12" s="146" customFormat="1" ht="24" customHeight="1" x14ac:dyDescent="0.15">
      <c r="A46" s="48" t="s">
        <v>90</v>
      </c>
      <c r="B46" s="6" t="s">
        <v>183</v>
      </c>
      <c r="C46" s="6" t="s">
        <v>192</v>
      </c>
      <c r="D46" s="56">
        <v>11880000</v>
      </c>
      <c r="E46" s="51"/>
      <c r="F46" s="49"/>
      <c r="G46" s="51">
        <v>11880000</v>
      </c>
      <c r="H46" s="51">
        <f>SUM(E46:G46)</f>
        <v>11880000</v>
      </c>
      <c r="I46" s="170" t="s">
        <v>259</v>
      </c>
      <c r="J46" s="147"/>
      <c r="K46" s="147">
        <f>D46-H46</f>
        <v>0</v>
      </c>
      <c r="L46" s="238" t="s">
        <v>246</v>
      </c>
    </row>
    <row r="47" spans="1:12" s="146" customFormat="1" ht="24" customHeight="1" x14ac:dyDescent="0.15">
      <c r="A47" s="48" t="s">
        <v>90</v>
      </c>
      <c r="B47" s="6" t="s">
        <v>184</v>
      </c>
      <c r="C47" s="6" t="s">
        <v>193</v>
      </c>
      <c r="D47" s="56">
        <v>850000</v>
      </c>
      <c r="E47" s="51"/>
      <c r="F47" s="49"/>
      <c r="G47" s="51">
        <v>850000</v>
      </c>
      <c r="H47" s="51">
        <f t="shared" si="5"/>
        <v>850000</v>
      </c>
      <c r="I47" s="170">
        <v>44309</v>
      </c>
      <c r="J47" s="147"/>
      <c r="K47" s="147">
        <f t="shared" si="1"/>
        <v>0</v>
      </c>
      <c r="L47" s="238" t="s">
        <v>246</v>
      </c>
    </row>
    <row r="48" spans="1:12" s="146" customFormat="1" ht="24" customHeight="1" x14ac:dyDescent="0.15">
      <c r="A48" s="48" t="s">
        <v>90</v>
      </c>
      <c r="B48" s="6" t="s">
        <v>185</v>
      </c>
      <c r="C48" s="6" t="s">
        <v>194</v>
      </c>
      <c r="D48" s="56">
        <v>15000000</v>
      </c>
      <c r="E48" s="51"/>
      <c r="F48" s="49"/>
      <c r="G48" s="51">
        <v>15000000</v>
      </c>
      <c r="H48" s="51">
        <f t="shared" si="5"/>
        <v>15000000</v>
      </c>
      <c r="I48" s="170">
        <v>44347</v>
      </c>
      <c r="J48" s="147"/>
      <c r="K48" s="147">
        <f t="shared" si="1"/>
        <v>0</v>
      </c>
      <c r="L48" s="238" t="s">
        <v>246</v>
      </c>
    </row>
    <row r="49" spans="1:12" s="146" customFormat="1" ht="24" customHeight="1" x14ac:dyDescent="0.15">
      <c r="A49" s="48" t="s">
        <v>90</v>
      </c>
      <c r="B49" s="6" t="s">
        <v>186</v>
      </c>
      <c r="C49" s="6" t="s">
        <v>195</v>
      </c>
      <c r="D49" s="56">
        <v>2200000</v>
      </c>
      <c r="E49" s="51"/>
      <c r="F49" s="49"/>
      <c r="G49" s="51">
        <v>2200000</v>
      </c>
      <c r="H49" s="51">
        <f t="shared" si="5"/>
        <v>2200000</v>
      </c>
      <c r="I49" s="170">
        <v>44340</v>
      </c>
      <c r="J49" s="147"/>
      <c r="K49" s="147">
        <f t="shared" si="1"/>
        <v>0</v>
      </c>
      <c r="L49" s="238" t="s">
        <v>246</v>
      </c>
    </row>
    <row r="50" spans="1:12" s="146" customFormat="1" ht="24" customHeight="1" x14ac:dyDescent="0.15">
      <c r="A50" s="48" t="s">
        <v>90</v>
      </c>
      <c r="B50" s="6" t="s">
        <v>187</v>
      </c>
      <c r="C50" s="6" t="s">
        <v>196</v>
      </c>
      <c r="D50" s="56">
        <v>550000</v>
      </c>
      <c r="E50" s="51"/>
      <c r="F50" s="49"/>
      <c r="G50" s="51">
        <v>550000</v>
      </c>
      <c r="H50" s="51">
        <f t="shared" si="5"/>
        <v>550000</v>
      </c>
      <c r="I50" s="170">
        <v>44330</v>
      </c>
      <c r="J50" s="147"/>
      <c r="K50" s="147">
        <f t="shared" si="1"/>
        <v>0</v>
      </c>
      <c r="L50" s="238" t="s">
        <v>246</v>
      </c>
    </row>
    <row r="51" spans="1:12" s="146" customFormat="1" ht="24" customHeight="1" x14ac:dyDescent="0.15">
      <c r="A51" s="48" t="s">
        <v>90</v>
      </c>
      <c r="B51" s="6" t="s">
        <v>188</v>
      </c>
      <c r="C51" s="6" t="s">
        <v>172</v>
      </c>
      <c r="D51" s="56">
        <v>5850000</v>
      </c>
      <c r="E51" s="51"/>
      <c r="F51" s="49"/>
      <c r="G51" s="51">
        <v>5850000</v>
      </c>
      <c r="H51" s="51">
        <f t="shared" si="5"/>
        <v>5850000</v>
      </c>
      <c r="I51" s="170">
        <v>44340</v>
      </c>
      <c r="J51" s="147"/>
      <c r="K51" s="147">
        <f t="shared" si="1"/>
        <v>0</v>
      </c>
      <c r="L51" s="238" t="s">
        <v>246</v>
      </c>
    </row>
    <row r="52" spans="1:12" s="175" customFormat="1" ht="24" hidden="1" customHeight="1" x14ac:dyDescent="0.15">
      <c r="A52" s="166" t="s">
        <v>89</v>
      </c>
      <c r="B52" s="162" t="s">
        <v>212</v>
      </c>
      <c r="C52" s="162" t="s">
        <v>221</v>
      </c>
      <c r="D52" s="176">
        <v>46500000</v>
      </c>
      <c r="E52" s="173"/>
      <c r="F52" s="177"/>
      <c r="G52" s="173"/>
      <c r="H52" s="173">
        <f t="shared" si="5"/>
        <v>0</v>
      </c>
      <c r="I52" s="236"/>
      <c r="J52" s="174"/>
      <c r="K52" s="174">
        <f t="shared" si="1"/>
        <v>46500000</v>
      </c>
      <c r="L52" s="239"/>
    </row>
    <row r="53" spans="1:12" s="146" customFormat="1" ht="24" customHeight="1" x14ac:dyDescent="0.15">
      <c r="A53" s="48" t="s">
        <v>89</v>
      </c>
      <c r="B53" s="6" t="s">
        <v>213</v>
      </c>
      <c r="C53" s="6" t="s">
        <v>174</v>
      </c>
      <c r="D53" s="56">
        <v>1200000</v>
      </c>
      <c r="E53" s="51"/>
      <c r="F53" s="49"/>
      <c r="G53" s="51">
        <v>1200000</v>
      </c>
      <c r="H53" s="51">
        <f t="shared" si="5"/>
        <v>1200000</v>
      </c>
      <c r="I53" s="170">
        <v>44330</v>
      </c>
      <c r="J53" s="147"/>
      <c r="K53" s="147">
        <f t="shared" si="1"/>
        <v>0</v>
      </c>
      <c r="L53" s="238" t="s">
        <v>246</v>
      </c>
    </row>
    <row r="54" spans="1:12" s="146" customFormat="1" ht="24" customHeight="1" x14ac:dyDescent="0.15">
      <c r="A54" s="48" t="s">
        <v>89</v>
      </c>
      <c r="B54" s="6" t="s">
        <v>214</v>
      </c>
      <c r="C54" s="6" t="s">
        <v>137</v>
      </c>
      <c r="D54" s="56">
        <v>1482000</v>
      </c>
      <c r="E54" s="51"/>
      <c r="F54" s="49"/>
      <c r="G54" s="51">
        <v>1482000</v>
      </c>
      <c r="H54" s="51">
        <f t="shared" si="5"/>
        <v>1482000</v>
      </c>
      <c r="I54" s="170">
        <v>44330</v>
      </c>
      <c r="J54" s="147"/>
      <c r="K54" s="147">
        <f t="shared" si="1"/>
        <v>0</v>
      </c>
      <c r="L54" s="238" t="s">
        <v>246</v>
      </c>
    </row>
    <row r="55" spans="1:12" s="146" customFormat="1" ht="24" customHeight="1" x14ac:dyDescent="0.15">
      <c r="A55" s="48" t="s">
        <v>89</v>
      </c>
      <c r="B55" s="6" t="s">
        <v>215</v>
      </c>
      <c r="C55" s="6" t="s">
        <v>222</v>
      </c>
      <c r="D55" s="56">
        <v>80465240</v>
      </c>
      <c r="E55" s="51"/>
      <c r="F55" s="49"/>
      <c r="G55" s="51">
        <v>80465240</v>
      </c>
      <c r="H55" s="51">
        <f t="shared" si="5"/>
        <v>80465240</v>
      </c>
      <c r="I55" s="170">
        <v>44342</v>
      </c>
      <c r="J55" s="147"/>
      <c r="K55" s="147">
        <f t="shared" si="1"/>
        <v>0</v>
      </c>
      <c r="L55" s="238" t="s">
        <v>246</v>
      </c>
    </row>
    <row r="56" spans="1:12" s="146" customFormat="1" ht="24" customHeight="1" x14ac:dyDescent="0.15">
      <c r="A56" s="48" t="s">
        <v>89</v>
      </c>
      <c r="B56" s="6" t="s">
        <v>216</v>
      </c>
      <c r="C56" s="6" t="s">
        <v>223</v>
      </c>
      <c r="D56" s="56">
        <v>1500000</v>
      </c>
      <c r="E56" s="51"/>
      <c r="F56" s="49"/>
      <c r="G56" s="51">
        <v>1500000</v>
      </c>
      <c r="H56" s="51">
        <f t="shared" si="5"/>
        <v>1500000</v>
      </c>
      <c r="I56" s="170">
        <v>44376</v>
      </c>
      <c r="J56" s="147"/>
      <c r="K56" s="147">
        <f t="shared" si="1"/>
        <v>0</v>
      </c>
      <c r="L56" s="238" t="s">
        <v>246</v>
      </c>
    </row>
    <row r="57" spans="1:12" s="146" customFormat="1" ht="24" customHeight="1" x14ac:dyDescent="0.15">
      <c r="A57" s="48" t="s">
        <v>89</v>
      </c>
      <c r="B57" s="6" t="s">
        <v>207</v>
      </c>
      <c r="C57" s="6" t="s">
        <v>172</v>
      </c>
      <c r="D57" s="56">
        <v>2475000</v>
      </c>
      <c r="E57" s="51"/>
      <c r="F57" s="49"/>
      <c r="G57" s="51">
        <v>2475000</v>
      </c>
      <c r="H57" s="51">
        <f t="shared" si="5"/>
        <v>2475000</v>
      </c>
      <c r="I57" s="170">
        <v>44340</v>
      </c>
      <c r="J57" s="147"/>
      <c r="K57" s="147">
        <f t="shared" si="1"/>
        <v>0</v>
      </c>
      <c r="L57" s="238" t="s">
        <v>246</v>
      </c>
    </row>
    <row r="58" spans="1:12" s="146" customFormat="1" ht="24" customHeight="1" x14ac:dyDescent="0.15">
      <c r="A58" s="50" t="s">
        <v>89</v>
      </c>
      <c r="B58" s="6" t="s">
        <v>217</v>
      </c>
      <c r="C58" s="6" t="s">
        <v>224</v>
      </c>
      <c r="D58" s="56">
        <v>26505000</v>
      </c>
      <c r="E58" s="51"/>
      <c r="F58" s="49"/>
      <c r="G58" s="51">
        <v>26505000</v>
      </c>
      <c r="H58" s="51">
        <f t="shared" si="5"/>
        <v>26505000</v>
      </c>
      <c r="I58" s="170">
        <v>44425</v>
      </c>
      <c r="J58" s="147"/>
      <c r="K58" s="147">
        <f t="shared" si="1"/>
        <v>0</v>
      </c>
      <c r="L58" s="238" t="s">
        <v>246</v>
      </c>
    </row>
    <row r="59" spans="1:12" s="146" customFormat="1" ht="24" customHeight="1" x14ac:dyDescent="0.15">
      <c r="A59" s="48" t="s">
        <v>89</v>
      </c>
      <c r="B59" s="6" t="s">
        <v>218</v>
      </c>
      <c r="C59" s="6" t="s">
        <v>225</v>
      </c>
      <c r="D59" s="56">
        <v>1900000</v>
      </c>
      <c r="E59" s="51"/>
      <c r="F59" s="49"/>
      <c r="G59" s="51">
        <v>1900000</v>
      </c>
      <c r="H59" s="51">
        <f t="shared" si="5"/>
        <v>1900000</v>
      </c>
      <c r="I59" s="170">
        <v>44347</v>
      </c>
      <c r="J59" s="147"/>
      <c r="K59" s="147">
        <f t="shared" si="1"/>
        <v>0</v>
      </c>
      <c r="L59" s="238" t="s">
        <v>246</v>
      </c>
    </row>
    <row r="60" spans="1:12" s="146" customFormat="1" ht="24" customHeight="1" x14ac:dyDescent="0.15">
      <c r="A60" s="48" t="s">
        <v>89</v>
      </c>
      <c r="B60" s="6" t="s">
        <v>219</v>
      </c>
      <c r="C60" s="6" t="s">
        <v>226</v>
      </c>
      <c r="D60" s="56">
        <v>1800000</v>
      </c>
      <c r="E60" s="51"/>
      <c r="F60" s="49"/>
      <c r="G60" s="51">
        <v>1800000</v>
      </c>
      <c r="H60" s="51">
        <f t="shared" si="5"/>
        <v>1800000</v>
      </c>
      <c r="I60" s="170">
        <v>44356</v>
      </c>
      <c r="J60" s="147"/>
      <c r="K60" s="147">
        <f t="shared" si="1"/>
        <v>0</v>
      </c>
      <c r="L60" s="238" t="s">
        <v>246</v>
      </c>
    </row>
    <row r="61" spans="1:12" s="146" customFormat="1" ht="24" customHeight="1" x14ac:dyDescent="0.15">
      <c r="A61" s="50" t="s">
        <v>89</v>
      </c>
      <c r="B61" s="6" t="s">
        <v>220</v>
      </c>
      <c r="C61" s="6" t="s">
        <v>103</v>
      </c>
      <c r="D61" s="56">
        <v>4734430</v>
      </c>
      <c r="E61" s="51"/>
      <c r="F61" s="49">
        <f>873920+(633490*4)</f>
        <v>3407880</v>
      </c>
      <c r="G61" s="51"/>
      <c r="H61" s="51">
        <f t="shared" si="5"/>
        <v>3407880</v>
      </c>
      <c r="I61" s="168" t="s">
        <v>178</v>
      </c>
      <c r="J61" s="147"/>
      <c r="K61" s="147">
        <f t="shared" si="1"/>
        <v>1326550</v>
      </c>
      <c r="L61" s="172"/>
    </row>
    <row r="62" spans="1:12" s="146" customFormat="1" ht="24" customHeight="1" x14ac:dyDescent="0.15">
      <c r="A62" s="48" t="s">
        <v>89</v>
      </c>
      <c r="B62" s="132" t="s">
        <v>244</v>
      </c>
      <c r="C62" s="6" t="s">
        <v>245</v>
      </c>
      <c r="D62" s="56">
        <v>4100000</v>
      </c>
      <c r="E62" s="51"/>
      <c r="F62" s="49"/>
      <c r="G62" s="51">
        <v>4100000</v>
      </c>
      <c r="H62" s="51">
        <f t="shared" si="5"/>
        <v>4100000</v>
      </c>
      <c r="I62" s="170">
        <v>44372</v>
      </c>
      <c r="J62" s="147"/>
      <c r="K62" s="147">
        <f t="shared" si="1"/>
        <v>0</v>
      </c>
      <c r="L62" s="238" t="s">
        <v>246</v>
      </c>
    </row>
    <row r="63" spans="1:12" s="146" customFormat="1" ht="24" customHeight="1" x14ac:dyDescent="0.15">
      <c r="A63" s="48" t="s">
        <v>89</v>
      </c>
      <c r="B63" s="6" t="s">
        <v>242</v>
      </c>
      <c r="C63" s="6" t="s">
        <v>157</v>
      </c>
      <c r="D63" s="56">
        <v>570060</v>
      </c>
      <c r="E63" s="51">
        <v>570060</v>
      </c>
      <c r="F63" s="49"/>
      <c r="G63" s="51"/>
      <c r="H63" s="51">
        <f t="shared" si="5"/>
        <v>570060</v>
      </c>
      <c r="I63" s="170">
        <v>44361</v>
      </c>
      <c r="J63" s="147"/>
      <c r="K63" s="147">
        <f t="shared" si="1"/>
        <v>0</v>
      </c>
      <c r="L63" s="238" t="s">
        <v>246</v>
      </c>
    </row>
    <row r="64" spans="1:12" s="146" customFormat="1" ht="24" customHeight="1" x14ac:dyDescent="0.15">
      <c r="A64" s="48" t="s">
        <v>89</v>
      </c>
      <c r="B64" s="6" t="s">
        <v>243</v>
      </c>
      <c r="C64" s="6" t="s">
        <v>157</v>
      </c>
      <c r="D64" s="56">
        <v>2593930</v>
      </c>
      <c r="E64" s="51">
        <v>2593930</v>
      </c>
      <c r="F64" s="49"/>
      <c r="G64" s="51"/>
      <c r="H64" s="51">
        <f t="shared" si="5"/>
        <v>2593930</v>
      </c>
      <c r="I64" s="170">
        <v>44365</v>
      </c>
      <c r="J64" s="147"/>
      <c r="K64" s="147">
        <f t="shared" si="1"/>
        <v>0</v>
      </c>
      <c r="L64" s="238" t="s">
        <v>246</v>
      </c>
    </row>
    <row r="65" spans="1:12" s="146" customFormat="1" ht="24" customHeight="1" x14ac:dyDescent="0.15">
      <c r="A65" s="48" t="s">
        <v>89</v>
      </c>
      <c r="B65" s="6" t="s">
        <v>211</v>
      </c>
      <c r="C65" s="6" t="s">
        <v>157</v>
      </c>
      <c r="D65" s="56">
        <v>1172290</v>
      </c>
      <c r="E65" s="51">
        <v>1172290</v>
      </c>
      <c r="F65" s="49"/>
      <c r="G65" s="51"/>
      <c r="H65" s="51">
        <f t="shared" si="5"/>
        <v>1172290</v>
      </c>
      <c r="I65" s="170">
        <v>44372</v>
      </c>
      <c r="J65" s="147"/>
      <c r="K65" s="147">
        <f t="shared" si="1"/>
        <v>0</v>
      </c>
      <c r="L65" s="238" t="s">
        <v>246</v>
      </c>
    </row>
    <row r="66" spans="1:12" s="146" customFormat="1" ht="24" customHeight="1" x14ac:dyDescent="0.15">
      <c r="A66" s="50" t="s">
        <v>89</v>
      </c>
      <c r="B66" s="6" t="s">
        <v>237</v>
      </c>
      <c r="C66" s="6" t="s">
        <v>238</v>
      </c>
      <c r="D66" s="56">
        <v>1434000</v>
      </c>
      <c r="E66" s="51"/>
      <c r="F66" s="49"/>
      <c r="G66" s="51">
        <v>1434000</v>
      </c>
      <c r="H66" s="51">
        <f t="shared" si="5"/>
        <v>1434000</v>
      </c>
      <c r="I66" s="170" t="s">
        <v>260</v>
      </c>
      <c r="J66" s="147"/>
      <c r="K66" s="147">
        <f t="shared" si="1"/>
        <v>0</v>
      </c>
      <c r="L66" s="238" t="s">
        <v>246</v>
      </c>
    </row>
    <row r="67" spans="1:12" s="146" customFormat="1" ht="24" customHeight="1" x14ac:dyDescent="0.15">
      <c r="A67" s="50" t="s">
        <v>89</v>
      </c>
      <c r="B67" s="6" t="s">
        <v>96</v>
      </c>
      <c r="C67" s="6" t="s">
        <v>134</v>
      </c>
      <c r="D67" s="56">
        <v>8370000</v>
      </c>
      <c r="E67" s="51"/>
      <c r="F67" s="49"/>
      <c r="G67" s="51">
        <v>8370000</v>
      </c>
      <c r="H67" s="51">
        <f t="shared" si="5"/>
        <v>8370000</v>
      </c>
      <c r="I67" s="170" t="s">
        <v>264</v>
      </c>
      <c r="J67" s="147"/>
      <c r="K67" s="147">
        <f t="shared" si="1"/>
        <v>0</v>
      </c>
      <c r="L67" s="238" t="s">
        <v>246</v>
      </c>
    </row>
    <row r="68" spans="1:12" s="146" customFormat="1" ht="24" customHeight="1" x14ac:dyDescent="0.15">
      <c r="A68" s="50" t="s">
        <v>89</v>
      </c>
      <c r="B68" s="6" t="s">
        <v>247</v>
      </c>
      <c r="C68" s="6" t="s">
        <v>252</v>
      </c>
      <c r="D68" s="56">
        <v>405000000</v>
      </c>
      <c r="E68" s="51">
        <v>283500000</v>
      </c>
      <c r="F68" s="49"/>
      <c r="G68" s="51"/>
      <c r="H68" s="51">
        <f t="shared" si="5"/>
        <v>283500000</v>
      </c>
      <c r="I68" s="170" t="s">
        <v>330</v>
      </c>
      <c r="J68" s="147"/>
      <c r="K68" s="147">
        <f t="shared" si="1"/>
        <v>121500000</v>
      </c>
      <c r="L68" s="172"/>
    </row>
    <row r="69" spans="1:12" s="146" customFormat="1" ht="24" customHeight="1" x14ac:dyDescent="0.15">
      <c r="A69" s="50" t="s">
        <v>89</v>
      </c>
      <c r="B69" s="6" t="s">
        <v>184</v>
      </c>
      <c r="C69" s="6" t="s">
        <v>193</v>
      </c>
      <c r="D69" s="56">
        <v>880000</v>
      </c>
      <c r="E69" s="51"/>
      <c r="F69" s="49"/>
      <c r="G69" s="51">
        <v>880000</v>
      </c>
      <c r="H69" s="51">
        <f t="shared" si="5"/>
        <v>880000</v>
      </c>
      <c r="I69" s="170" t="s">
        <v>269</v>
      </c>
      <c r="J69" s="147"/>
      <c r="K69" s="147">
        <f t="shared" si="1"/>
        <v>0</v>
      </c>
      <c r="L69" s="238" t="s">
        <v>246</v>
      </c>
    </row>
    <row r="70" spans="1:12" s="146" customFormat="1" ht="24" customHeight="1" x14ac:dyDescent="0.15">
      <c r="A70" s="50" t="s">
        <v>89</v>
      </c>
      <c r="B70" s="6" t="s">
        <v>248</v>
      </c>
      <c r="C70" s="6" t="s">
        <v>253</v>
      </c>
      <c r="D70" s="56">
        <v>2800000</v>
      </c>
      <c r="E70" s="51"/>
      <c r="F70" s="49"/>
      <c r="G70" s="51">
        <v>2800000</v>
      </c>
      <c r="H70" s="51">
        <f t="shared" si="5"/>
        <v>2800000</v>
      </c>
      <c r="I70" s="170">
        <v>44418</v>
      </c>
      <c r="J70" s="147"/>
      <c r="K70" s="147">
        <f t="shared" si="1"/>
        <v>0</v>
      </c>
      <c r="L70" s="238" t="s">
        <v>246</v>
      </c>
    </row>
    <row r="71" spans="1:12" s="146" customFormat="1" ht="24" customHeight="1" x14ac:dyDescent="0.15">
      <c r="A71" s="50" t="s">
        <v>89</v>
      </c>
      <c r="B71" s="6" t="s">
        <v>249</v>
      </c>
      <c r="C71" s="6" t="s">
        <v>254</v>
      </c>
      <c r="D71" s="56">
        <v>2976000</v>
      </c>
      <c r="E71" s="51"/>
      <c r="F71" s="49">
        <f>744000+496000+496000+124000</f>
        <v>1860000</v>
      </c>
      <c r="G71" s="51"/>
      <c r="H71" s="51">
        <f t="shared" si="5"/>
        <v>1860000</v>
      </c>
      <c r="I71" s="170" t="s">
        <v>292</v>
      </c>
      <c r="J71" s="147"/>
      <c r="K71" s="147">
        <f t="shared" si="1"/>
        <v>1116000</v>
      </c>
      <c r="L71" s="238" t="s">
        <v>246</v>
      </c>
    </row>
    <row r="72" spans="1:12" s="146" customFormat="1" ht="24" customHeight="1" x14ac:dyDescent="0.15">
      <c r="A72" s="50" t="s">
        <v>89</v>
      </c>
      <c r="B72" s="6" t="s">
        <v>250</v>
      </c>
      <c r="C72" s="6" t="s">
        <v>171</v>
      </c>
      <c r="D72" s="56">
        <v>8064100</v>
      </c>
      <c r="E72" s="51"/>
      <c r="F72" s="49"/>
      <c r="G72" s="51">
        <v>8064100</v>
      </c>
      <c r="H72" s="51">
        <f t="shared" si="5"/>
        <v>8064100</v>
      </c>
      <c r="I72" s="170" t="s">
        <v>326</v>
      </c>
      <c r="J72" s="147"/>
      <c r="K72" s="147">
        <f t="shared" si="1"/>
        <v>0</v>
      </c>
      <c r="L72" s="238" t="s">
        <v>246</v>
      </c>
    </row>
    <row r="73" spans="1:12" s="146" customFormat="1" ht="24" customHeight="1" x14ac:dyDescent="0.15">
      <c r="A73" s="50" t="s">
        <v>89</v>
      </c>
      <c r="B73" s="6" t="s">
        <v>251</v>
      </c>
      <c r="C73" s="6" t="s">
        <v>157</v>
      </c>
      <c r="D73" s="56">
        <v>2513500</v>
      </c>
      <c r="E73" s="51">
        <v>2513500</v>
      </c>
      <c r="F73" s="49"/>
      <c r="G73" s="51"/>
      <c r="H73" s="51">
        <f t="shared" si="5"/>
        <v>2513500</v>
      </c>
      <c r="I73" s="170" t="s">
        <v>270</v>
      </c>
      <c r="J73" s="147"/>
      <c r="K73" s="147">
        <f t="shared" si="1"/>
        <v>0</v>
      </c>
      <c r="L73" s="238" t="s">
        <v>246</v>
      </c>
    </row>
    <row r="74" spans="1:12" s="146" customFormat="1" ht="24" customHeight="1" x14ac:dyDescent="0.15">
      <c r="A74" s="50" t="s">
        <v>256</v>
      </c>
      <c r="B74" s="6" t="s">
        <v>148</v>
      </c>
      <c r="C74" s="6" t="s">
        <v>258</v>
      </c>
      <c r="D74" s="56">
        <v>2400000</v>
      </c>
      <c r="E74" s="51"/>
      <c r="F74" s="49">
        <f>1068000+4000</f>
        <v>1072000</v>
      </c>
      <c r="G74" s="51"/>
      <c r="H74" s="51">
        <f t="shared" si="5"/>
        <v>1072000</v>
      </c>
      <c r="I74" s="170" t="s">
        <v>331</v>
      </c>
      <c r="J74" s="147"/>
      <c r="K74" s="147">
        <f t="shared" si="1"/>
        <v>1328000</v>
      </c>
      <c r="L74" s="172"/>
    </row>
    <row r="75" spans="1:12" s="146" customFormat="1" ht="24" customHeight="1" x14ac:dyDescent="0.15">
      <c r="A75" s="50" t="s">
        <v>90</v>
      </c>
      <c r="B75" s="132" t="s">
        <v>280</v>
      </c>
      <c r="C75" s="6" t="s">
        <v>285</v>
      </c>
      <c r="D75" s="159">
        <v>9500000</v>
      </c>
      <c r="E75" s="51"/>
      <c r="F75" s="49"/>
      <c r="G75" s="51">
        <v>9500000</v>
      </c>
      <c r="H75" s="51">
        <f t="shared" si="5"/>
        <v>9500000</v>
      </c>
      <c r="I75" s="170" t="s">
        <v>327</v>
      </c>
      <c r="J75" s="147"/>
      <c r="K75" s="147">
        <f t="shared" si="1"/>
        <v>0</v>
      </c>
      <c r="L75" s="238" t="s">
        <v>246</v>
      </c>
    </row>
    <row r="76" spans="1:12" s="146" customFormat="1" ht="24" customHeight="1" x14ac:dyDescent="0.15">
      <c r="A76" s="50" t="s">
        <v>90</v>
      </c>
      <c r="B76" s="148" t="s">
        <v>281</v>
      </c>
      <c r="C76" s="6" t="s">
        <v>154</v>
      </c>
      <c r="D76" s="159">
        <v>8734000</v>
      </c>
      <c r="E76" s="51"/>
      <c r="F76" s="49"/>
      <c r="G76" s="51">
        <v>5239300</v>
      </c>
      <c r="H76" s="51">
        <f t="shared" si="5"/>
        <v>5239300</v>
      </c>
      <c r="I76" s="170">
        <v>44489</v>
      </c>
      <c r="J76" s="147"/>
      <c r="K76" s="147">
        <f t="shared" si="1"/>
        <v>3494700</v>
      </c>
      <c r="L76" s="238" t="s">
        <v>246</v>
      </c>
    </row>
    <row r="77" spans="1:12" s="146" customFormat="1" ht="24" customHeight="1" x14ac:dyDescent="0.15">
      <c r="A77" s="50" t="s">
        <v>90</v>
      </c>
      <c r="B77" s="148" t="s">
        <v>187</v>
      </c>
      <c r="C77" s="6" t="s">
        <v>286</v>
      </c>
      <c r="D77" s="159">
        <v>950000</v>
      </c>
      <c r="E77" s="51"/>
      <c r="F77" s="49"/>
      <c r="G77" s="51">
        <v>950000</v>
      </c>
      <c r="H77" s="51">
        <f t="shared" si="5"/>
        <v>950000</v>
      </c>
      <c r="I77" s="170" t="s">
        <v>328</v>
      </c>
      <c r="J77" s="147"/>
      <c r="K77" s="147">
        <f t="shared" si="1"/>
        <v>0</v>
      </c>
      <c r="L77" s="238" t="s">
        <v>246</v>
      </c>
    </row>
    <row r="78" spans="1:12" s="146" customFormat="1" ht="24" customHeight="1" x14ac:dyDescent="0.15">
      <c r="A78" s="50" t="s">
        <v>90</v>
      </c>
      <c r="B78" s="148" t="s">
        <v>282</v>
      </c>
      <c r="C78" s="6" t="s">
        <v>196</v>
      </c>
      <c r="D78" s="159">
        <v>946000</v>
      </c>
      <c r="E78" s="51"/>
      <c r="F78" s="49"/>
      <c r="G78" s="51">
        <v>946000</v>
      </c>
      <c r="H78" s="51">
        <f t="shared" si="5"/>
        <v>946000</v>
      </c>
      <c r="I78" s="170" t="s">
        <v>329</v>
      </c>
      <c r="J78" s="147"/>
      <c r="K78" s="147">
        <f t="shared" si="1"/>
        <v>0</v>
      </c>
      <c r="L78" s="238" t="s">
        <v>246</v>
      </c>
    </row>
    <row r="79" spans="1:12" s="146" customFormat="1" ht="24" customHeight="1" x14ac:dyDescent="0.15">
      <c r="A79" s="50" t="s">
        <v>90</v>
      </c>
      <c r="B79" s="148" t="s">
        <v>283</v>
      </c>
      <c r="C79" s="6" t="s">
        <v>287</v>
      </c>
      <c r="D79" s="159">
        <v>4950000</v>
      </c>
      <c r="E79" s="51"/>
      <c r="F79" s="49"/>
      <c r="G79" s="51">
        <v>4950000</v>
      </c>
      <c r="H79" s="51">
        <f t="shared" si="5"/>
        <v>4950000</v>
      </c>
      <c r="I79" s="170">
        <v>44530</v>
      </c>
      <c r="J79" s="147"/>
      <c r="K79" s="147">
        <f t="shared" si="1"/>
        <v>0</v>
      </c>
      <c r="L79" s="238" t="s">
        <v>246</v>
      </c>
    </row>
    <row r="80" spans="1:12" s="146" customFormat="1" ht="24" customHeight="1" x14ac:dyDescent="0.15">
      <c r="A80" s="50" t="s">
        <v>90</v>
      </c>
      <c r="B80" s="148" t="s">
        <v>284</v>
      </c>
      <c r="C80" s="6" t="s">
        <v>157</v>
      </c>
      <c r="D80" s="159">
        <v>38205200</v>
      </c>
      <c r="E80" s="51">
        <v>38205200</v>
      </c>
      <c r="F80" s="49"/>
      <c r="G80" s="51"/>
      <c r="H80" s="51">
        <f t="shared" si="5"/>
        <v>38205200</v>
      </c>
      <c r="I80" s="170" t="s">
        <v>291</v>
      </c>
      <c r="J80" s="147"/>
      <c r="K80" s="147">
        <f t="shared" si="1"/>
        <v>0</v>
      </c>
      <c r="L80" s="238" t="s">
        <v>246</v>
      </c>
    </row>
    <row r="81" spans="1:12" s="146" customFormat="1" ht="24" customHeight="1" x14ac:dyDescent="0.15">
      <c r="A81" s="50" t="s">
        <v>90</v>
      </c>
      <c r="B81" s="148" t="s">
        <v>302</v>
      </c>
      <c r="C81" s="6" t="s">
        <v>223</v>
      </c>
      <c r="D81" s="159">
        <v>4750000</v>
      </c>
      <c r="E81" s="51"/>
      <c r="F81" s="49"/>
      <c r="G81" s="51">
        <v>4750000</v>
      </c>
      <c r="H81" s="51">
        <f t="shared" si="5"/>
        <v>4750000</v>
      </c>
      <c r="I81" s="170">
        <v>44489</v>
      </c>
      <c r="J81" s="147"/>
      <c r="K81" s="147">
        <f t="shared" si="1"/>
        <v>0</v>
      </c>
      <c r="L81" s="238" t="s">
        <v>246</v>
      </c>
    </row>
    <row r="82" spans="1:12" s="146" customFormat="1" ht="24" customHeight="1" x14ac:dyDescent="0.15">
      <c r="A82" s="50" t="s">
        <v>90</v>
      </c>
      <c r="B82" s="148" t="s">
        <v>303</v>
      </c>
      <c r="C82" s="6" t="s">
        <v>314</v>
      </c>
      <c r="D82" s="159">
        <v>8500000</v>
      </c>
      <c r="E82" s="51"/>
      <c r="F82" s="49"/>
      <c r="G82" s="51">
        <v>8500000</v>
      </c>
      <c r="H82" s="51">
        <f t="shared" si="5"/>
        <v>8500000</v>
      </c>
      <c r="I82" s="170">
        <v>44483</v>
      </c>
      <c r="J82" s="147"/>
      <c r="K82" s="147">
        <f t="shared" si="1"/>
        <v>0</v>
      </c>
      <c r="L82" s="238" t="s">
        <v>246</v>
      </c>
    </row>
    <row r="83" spans="1:12" s="146" customFormat="1" ht="24" customHeight="1" x14ac:dyDescent="0.15">
      <c r="A83" s="50" t="s">
        <v>90</v>
      </c>
      <c r="B83" s="148" t="s">
        <v>304</v>
      </c>
      <c r="C83" s="6" t="s">
        <v>315</v>
      </c>
      <c r="D83" s="159">
        <v>3800000</v>
      </c>
      <c r="E83" s="51"/>
      <c r="F83" s="49"/>
      <c r="G83" s="51">
        <v>3800000</v>
      </c>
      <c r="H83" s="51">
        <f t="shared" si="5"/>
        <v>3800000</v>
      </c>
      <c r="I83" s="170">
        <v>44455</v>
      </c>
      <c r="J83" s="147"/>
      <c r="K83" s="147">
        <f t="shared" si="1"/>
        <v>0</v>
      </c>
      <c r="L83" s="238" t="s">
        <v>332</v>
      </c>
    </row>
    <row r="84" spans="1:12" s="146" customFormat="1" ht="24" customHeight="1" x14ac:dyDescent="0.15">
      <c r="A84" s="50" t="s">
        <v>90</v>
      </c>
      <c r="B84" s="148" t="s">
        <v>305</v>
      </c>
      <c r="C84" s="6" t="s">
        <v>316</v>
      </c>
      <c r="D84" s="159">
        <v>5700000</v>
      </c>
      <c r="E84" s="51"/>
      <c r="F84" s="49"/>
      <c r="G84" s="51">
        <v>5700000</v>
      </c>
      <c r="H84" s="51">
        <f t="shared" si="5"/>
        <v>5700000</v>
      </c>
      <c r="I84" s="170">
        <v>44453</v>
      </c>
      <c r="J84" s="147"/>
      <c r="K84" s="147">
        <f t="shared" si="1"/>
        <v>0</v>
      </c>
      <c r="L84" s="238" t="s">
        <v>332</v>
      </c>
    </row>
    <row r="85" spans="1:12" s="175" customFormat="1" ht="24" hidden="1" customHeight="1" x14ac:dyDescent="0.15">
      <c r="A85" s="166" t="s">
        <v>90</v>
      </c>
      <c r="B85" s="234" t="s">
        <v>306</v>
      </c>
      <c r="C85" s="162" t="s">
        <v>317</v>
      </c>
      <c r="D85" s="235">
        <v>13300000</v>
      </c>
      <c r="E85" s="173"/>
      <c r="F85" s="177"/>
      <c r="G85" s="173"/>
      <c r="H85" s="173">
        <f t="shared" si="5"/>
        <v>0</v>
      </c>
      <c r="I85" s="236"/>
      <c r="J85" s="174"/>
      <c r="K85" s="174">
        <f t="shared" si="1"/>
        <v>13300000</v>
      </c>
      <c r="L85" s="239"/>
    </row>
    <row r="86" spans="1:12" s="146" customFormat="1" ht="24" customHeight="1" x14ac:dyDescent="0.15">
      <c r="A86" s="50" t="s">
        <v>90</v>
      </c>
      <c r="B86" s="148" t="s">
        <v>307</v>
      </c>
      <c r="C86" s="6" t="s">
        <v>318</v>
      </c>
      <c r="D86" s="159">
        <v>3630000</v>
      </c>
      <c r="E86" s="51"/>
      <c r="F86" s="49"/>
      <c r="G86" s="51">
        <v>3630000</v>
      </c>
      <c r="H86" s="51">
        <f t="shared" si="5"/>
        <v>3630000</v>
      </c>
      <c r="I86" s="170">
        <v>44483</v>
      </c>
      <c r="J86" s="147"/>
      <c r="K86" s="147">
        <f t="shared" si="1"/>
        <v>0</v>
      </c>
      <c r="L86" s="238" t="s">
        <v>332</v>
      </c>
    </row>
    <row r="87" spans="1:12" s="146" customFormat="1" ht="24" customHeight="1" x14ac:dyDescent="0.15">
      <c r="A87" s="50" t="s">
        <v>90</v>
      </c>
      <c r="B87" s="148" t="s">
        <v>308</v>
      </c>
      <c r="C87" s="6" t="s">
        <v>319</v>
      </c>
      <c r="D87" s="159">
        <v>7124000</v>
      </c>
      <c r="E87" s="51"/>
      <c r="F87" s="49"/>
      <c r="G87" s="51">
        <v>7124000</v>
      </c>
      <c r="H87" s="51">
        <f t="shared" si="5"/>
        <v>7124000</v>
      </c>
      <c r="I87" s="170">
        <v>44526</v>
      </c>
      <c r="J87" s="147"/>
      <c r="K87" s="147">
        <f t="shared" si="1"/>
        <v>0</v>
      </c>
      <c r="L87" s="238" t="s">
        <v>332</v>
      </c>
    </row>
    <row r="88" spans="1:12" s="146" customFormat="1" ht="24" customHeight="1" x14ac:dyDescent="0.15">
      <c r="A88" s="50" t="s">
        <v>90</v>
      </c>
      <c r="B88" s="148" t="s">
        <v>309</v>
      </c>
      <c r="C88" s="6" t="s">
        <v>320</v>
      </c>
      <c r="D88" s="159">
        <v>3810000</v>
      </c>
      <c r="E88" s="51">
        <v>3810000</v>
      </c>
      <c r="F88" s="49"/>
      <c r="G88" s="51"/>
      <c r="H88" s="51">
        <f t="shared" si="5"/>
        <v>3810000</v>
      </c>
      <c r="I88" s="170">
        <v>44453</v>
      </c>
      <c r="J88" s="147"/>
      <c r="K88" s="147">
        <f t="shared" si="1"/>
        <v>0</v>
      </c>
      <c r="L88" s="238" t="s">
        <v>332</v>
      </c>
    </row>
    <row r="89" spans="1:12" s="146" customFormat="1" ht="24" customHeight="1" x14ac:dyDescent="0.15">
      <c r="A89" s="50" t="s">
        <v>90</v>
      </c>
      <c r="B89" s="148" t="s">
        <v>310</v>
      </c>
      <c r="C89" s="6" t="s">
        <v>321</v>
      </c>
      <c r="D89" s="159">
        <v>7430400</v>
      </c>
      <c r="E89" s="51"/>
      <c r="F89" s="49"/>
      <c r="G89" s="51">
        <v>7430400</v>
      </c>
      <c r="H89" s="51">
        <f t="shared" si="5"/>
        <v>7430400</v>
      </c>
      <c r="I89" s="170">
        <v>44453</v>
      </c>
      <c r="J89" s="147"/>
      <c r="K89" s="147">
        <f t="shared" si="1"/>
        <v>0</v>
      </c>
      <c r="L89" s="238" t="s">
        <v>332</v>
      </c>
    </row>
    <row r="90" spans="1:12" s="146" customFormat="1" ht="24" customHeight="1" x14ac:dyDescent="0.15">
      <c r="A90" s="50" t="s">
        <v>90</v>
      </c>
      <c r="B90" s="148" t="s">
        <v>311</v>
      </c>
      <c r="C90" s="6" t="s">
        <v>322</v>
      </c>
      <c r="D90" s="159">
        <v>5390000</v>
      </c>
      <c r="E90" s="51"/>
      <c r="F90" s="49"/>
      <c r="G90" s="51">
        <v>5390000</v>
      </c>
      <c r="H90" s="51">
        <f t="shared" si="5"/>
        <v>5390000</v>
      </c>
      <c r="I90" s="170">
        <v>44498</v>
      </c>
      <c r="J90" s="147"/>
      <c r="K90" s="147">
        <f t="shared" si="1"/>
        <v>0</v>
      </c>
      <c r="L90" s="238" t="s">
        <v>246</v>
      </c>
    </row>
    <row r="91" spans="1:12" s="266" customFormat="1" ht="24" customHeight="1" thickBot="1" x14ac:dyDescent="0.2">
      <c r="A91" s="126" t="s">
        <v>90</v>
      </c>
      <c r="B91" s="262" t="s">
        <v>312</v>
      </c>
      <c r="C91" s="124" t="s">
        <v>122</v>
      </c>
      <c r="D91" s="263">
        <v>2000000</v>
      </c>
      <c r="E91" s="129"/>
      <c r="F91" s="130"/>
      <c r="G91" s="129">
        <v>2000000</v>
      </c>
      <c r="H91" s="129">
        <f t="shared" si="5"/>
        <v>2000000</v>
      </c>
      <c r="I91" s="285">
        <v>44510</v>
      </c>
      <c r="J91" s="286"/>
      <c r="K91" s="286">
        <f t="shared" si="1"/>
        <v>0</v>
      </c>
      <c r="L91" s="272" t="s">
        <v>246</v>
      </c>
    </row>
    <row r="92" spans="1:12" s="146" customFormat="1" ht="24" customHeight="1" thickTop="1" x14ac:dyDescent="0.15">
      <c r="A92" s="97" t="s">
        <v>345</v>
      </c>
      <c r="B92" s="287" t="s">
        <v>347</v>
      </c>
      <c r="C92" s="98" t="s">
        <v>355</v>
      </c>
      <c r="D92" s="122">
        <v>4400000</v>
      </c>
      <c r="E92" s="101"/>
      <c r="F92" s="107"/>
      <c r="G92" s="101">
        <v>4400000</v>
      </c>
      <c r="H92" s="101">
        <f t="shared" si="5"/>
        <v>4400000</v>
      </c>
      <c r="I92" s="288">
        <v>44519</v>
      </c>
      <c r="J92" s="147"/>
      <c r="K92" s="147">
        <f t="shared" si="1"/>
        <v>0</v>
      </c>
      <c r="L92" s="238" t="s">
        <v>246</v>
      </c>
    </row>
    <row r="93" spans="1:12" s="146" customFormat="1" ht="24" customHeight="1" x14ac:dyDescent="0.15">
      <c r="A93" s="50" t="s">
        <v>344</v>
      </c>
      <c r="B93" s="132" t="s">
        <v>251</v>
      </c>
      <c r="C93" s="6" t="s">
        <v>157</v>
      </c>
      <c r="D93" s="55">
        <v>1216530</v>
      </c>
      <c r="E93" s="51">
        <v>1216530</v>
      </c>
      <c r="F93" s="49"/>
      <c r="G93" s="51"/>
      <c r="H93" s="51">
        <f t="shared" ref="H93:H118" si="7">SUM(E93:G93)</f>
        <v>1216530</v>
      </c>
      <c r="I93" s="170">
        <v>44489</v>
      </c>
      <c r="J93" s="147"/>
      <c r="K93" s="147">
        <f t="shared" si="1"/>
        <v>0</v>
      </c>
      <c r="L93" s="238" t="s">
        <v>246</v>
      </c>
    </row>
    <row r="94" spans="1:12" s="146" customFormat="1" ht="24" customHeight="1" x14ac:dyDescent="0.15">
      <c r="A94" s="50" t="s">
        <v>345</v>
      </c>
      <c r="B94" s="132" t="s">
        <v>348</v>
      </c>
      <c r="C94" s="6" t="s">
        <v>356</v>
      </c>
      <c r="D94" s="159">
        <v>26770000</v>
      </c>
      <c r="E94" s="51"/>
      <c r="F94" s="49"/>
      <c r="G94" s="51">
        <v>26770000</v>
      </c>
      <c r="H94" s="51">
        <f t="shared" si="7"/>
        <v>26770000</v>
      </c>
      <c r="I94" s="170">
        <v>44498</v>
      </c>
      <c r="J94" s="147"/>
      <c r="K94" s="147">
        <f t="shared" si="1"/>
        <v>0</v>
      </c>
      <c r="L94" s="238" t="s">
        <v>246</v>
      </c>
    </row>
    <row r="95" spans="1:12" s="146" customFormat="1" ht="24" customHeight="1" x14ac:dyDescent="0.15">
      <c r="A95" s="50" t="s">
        <v>346</v>
      </c>
      <c r="B95" s="132" t="s">
        <v>349</v>
      </c>
      <c r="C95" s="6" t="s">
        <v>120</v>
      </c>
      <c r="D95" s="55">
        <v>7300000</v>
      </c>
      <c r="E95" s="51"/>
      <c r="F95" s="49"/>
      <c r="G95" s="51">
        <v>7300000</v>
      </c>
      <c r="H95" s="51">
        <f t="shared" si="7"/>
        <v>7300000</v>
      </c>
      <c r="I95" s="170">
        <v>44533</v>
      </c>
      <c r="J95" s="147"/>
      <c r="K95" s="147">
        <f t="shared" si="1"/>
        <v>0</v>
      </c>
      <c r="L95" s="238" t="s">
        <v>246</v>
      </c>
    </row>
    <row r="96" spans="1:12" s="175" customFormat="1" ht="24" hidden="1" customHeight="1" x14ac:dyDescent="0.15">
      <c r="A96" s="166" t="s">
        <v>345</v>
      </c>
      <c r="B96" s="161" t="s">
        <v>350</v>
      </c>
      <c r="C96" s="162" t="s">
        <v>131</v>
      </c>
      <c r="D96" s="163">
        <v>11400000</v>
      </c>
      <c r="E96" s="243"/>
      <c r="F96" s="244"/>
      <c r="G96" s="243"/>
      <c r="H96" s="173">
        <f t="shared" si="7"/>
        <v>0</v>
      </c>
      <c r="I96" s="236"/>
      <c r="J96" s="174"/>
      <c r="K96" s="174">
        <f t="shared" si="1"/>
        <v>11400000</v>
      </c>
      <c r="L96" s="239"/>
    </row>
    <row r="97" spans="1:12" s="175" customFormat="1" ht="24" hidden="1" customHeight="1" x14ac:dyDescent="0.15">
      <c r="A97" s="166" t="s">
        <v>345</v>
      </c>
      <c r="B97" s="161" t="s">
        <v>351</v>
      </c>
      <c r="C97" s="162" t="s">
        <v>357</v>
      </c>
      <c r="D97" s="163">
        <v>19500000</v>
      </c>
      <c r="E97" s="173"/>
      <c r="F97" s="177"/>
      <c r="G97" s="173"/>
      <c r="H97" s="173">
        <f t="shared" si="7"/>
        <v>0</v>
      </c>
      <c r="I97" s="236"/>
      <c r="J97" s="174"/>
      <c r="K97" s="174">
        <f t="shared" si="1"/>
        <v>19500000</v>
      </c>
      <c r="L97" s="239"/>
    </row>
    <row r="98" spans="1:12" s="175" customFormat="1" ht="24" hidden="1" customHeight="1" x14ac:dyDescent="0.15">
      <c r="A98" s="166" t="s">
        <v>345</v>
      </c>
      <c r="B98" s="161" t="s">
        <v>352</v>
      </c>
      <c r="C98" s="162" t="s">
        <v>358</v>
      </c>
      <c r="D98" s="163">
        <v>5700000</v>
      </c>
      <c r="E98" s="173"/>
      <c r="F98" s="177"/>
      <c r="G98" s="173"/>
      <c r="H98" s="173">
        <f t="shared" si="7"/>
        <v>0</v>
      </c>
      <c r="I98" s="236"/>
      <c r="J98" s="174"/>
      <c r="K98" s="174">
        <f t="shared" si="1"/>
        <v>5700000</v>
      </c>
      <c r="L98" s="239"/>
    </row>
    <row r="99" spans="1:12" s="146" customFormat="1" ht="24" customHeight="1" x14ac:dyDescent="0.15">
      <c r="A99" s="50" t="s">
        <v>345</v>
      </c>
      <c r="B99" s="132" t="s">
        <v>353</v>
      </c>
      <c r="C99" s="6" t="s">
        <v>359</v>
      </c>
      <c r="D99" s="55">
        <v>17452000</v>
      </c>
      <c r="E99" s="101">
        <v>17452000</v>
      </c>
      <c r="F99" s="107"/>
      <c r="G99" s="101"/>
      <c r="H99" s="51">
        <f t="shared" si="7"/>
        <v>17452000</v>
      </c>
      <c r="I99" s="170">
        <v>44498</v>
      </c>
      <c r="J99" s="147"/>
      <c r="K99" s="147">
        <f t="shared" si="1"/>
        <v>0</v>
      </c>
      <c r="L99" s="238" t="s">
        <v>246</v>
      </c>
    </row>
    <row r="100" spans="1:12" s="146" customFormat="1" ht="24" customHeight="1" x14ac:dyDescent="0.15">
      <c r="A100" s="50" t="s">
        <v>345</v>
      </c>
      <c r="B100" s="65" t="s">
        <v>354</v>
      </c>
      <c r="C100" s="6" t="s">
        <v>137</v>
      </c>
      <c r="D100" s="55">
        <v>15880000</v>
      </c>
      <c r="E100" s="51"/>
      <c r="F100" s="49"/>
      <c r="G100" s="51">
        <v>15880000</v>
      </c>
      <c r="H100" s="51">
        <f t="shared" si="7"/>
        <v>15880000</v>
      </c>
      <c r="I100" s="170">
        <v>44510</v>
      </c>
      <c r="J100" s="147"/>
      <c r="K100" s="147">
        <f t="shared" si="1"/>
        <v>0</v>
      </c>
      <c r="L100" s="238" t="s">
        <v>246</v>
      </c>
    </row>
    <row r="101" spans="1:12" s="175" customFormat="1" ht="24" hidden="1" customHeight="1" x14ac:dyDescent="0.15">
      <c r="A101" s="166" t="s">
        <v>275</v>
      </c>
      <c r="B101" s="161" t="s">
        <v>524</v>
      </c>
      <c r="C101" s="284" t="s">
        <v>171</v>
      </c>
      <c r="D101" s="176">
        <v>7942000</v>
      </c>
      <c r="E101" s="173"/>
      <c r="F101" s="177"/>
      <c r="G101" s="173"/>
      <c r="H101" s="173">
        <f t="shared" si="7"/>
        <v>0</v>
      </c>
      <c r="I101" s="236"/>
      <c r="J101" s="174"/>
      <c r="K101" s="174">
        <f t="shared" si="1"/>
        <v>7942000</v>
      </c>
      <c r="L101" s="239"/>
    </row>
    <row r="102" spans="1:12" s="146" customFormat="1" ht="24" customHeight="1" x14ac:dyDescent="0.15">
      <c r="A102" s="50" t="s">
        <v>295</v>
      </c>
      <c r="B102" s="132" t="s">
        <v>525</v>
      </c>
      <c r="C102" s="52" t="s">
        <v>541</v>
      </c>
      <c r="D102" s="56">
        <v>2950000</v>
      </c>
      <c r="E102" s="51"/>
      <c r="F102" s="49"/>
      <c r="G102" s="51">
        <v>2950000</v>
      </c>
      <c r="H102" s="51">
        <f t="shared" si="7"/>
        <v>2950000</v>
      </c>
      <c r="I102" s="170">
        <v>44523</v>
      </c>
      <c r="J102" s="147"/>
      <c r="K102" s="147"/>
      <c r="L102" s="238" t="s">
        <v>246</v>
      </c>
    </row>
    <row r="103" spans="1:12" s="146" customFormat="1" ht="24" customHeight="1" x14ac:dyDescent="0.15">
      <c r="A103" s="50" t="s">
        <v>333</v>
      </c>
      <c r="B103" s="132" t="s">
        <v>526</v>
      </c>
      <c r="C103" s="52" t="s">
        <v>157</v>
      </c>
      <c r="D103" s="56">
        <v>6469740</v>
      </c>
      <c r="E103" s="51">
        <v>6469740</v>
      </c>
      <c r="F103" s="49"/>
      <c r="G103" s="51"/>
      <c r="H103" s="51">
        <f t="shared" si="7"/>
        <v>6469740</v>
      </c>
      <c r="I103" s="170">
        <v>44512</v>
      </c>
      <c r="J103" s="147"/>
      <c r="K103" s="147"/>
      <c r="L103" s="238" t="s">
        <v>246</v>
      </c>
    </row>
    <row r="104" spans="1:12" s="146" customFormat="1" ht="24" customHeight="1" x14ac:dyDescent="0.15">
      <c r="A104" s="50" t="s">
        <v>551</v>
      </c>
      <c r="B104" s="132" t="s">
        <v>527</v>
      </c>
      <c r="C104" s="52" t="s">
        <v>542</v>
      </c>
      <c r="D104" s="56">
        <v>550000</v>
      </c>
      <c r="E104" s="51"/>
      <c r="F104" s="49"/>
      <c r="G104" s="51">
        <v>550000</v>
      </c>
      <c r="H104" s="51">
        <f t="shared" si="7"/>
        <v>550000</v>
      </c>
      <c r="I104" s="170">
        <v>44523</v>
      </c>
      <c r="J104" s="147"/>
      <c r="K104" s="147"/>
      <c r="L104" s="238" t="s">
        <v>246</v>
      </c>
    </row>
    <row r="105" spans="1:12" s="146" customFormat="1" ht="24" customHeight="1" x14ac:dyDescent="0.15">
      <c r="A105" s="50" t="s">
        <v>551</v>
      </c>
      <c r="B105" s="132" t="s">
        <v>528</v>
      </c>
      <c r="C105" s="52" t="s">
        <v>543</v>
      </c>
      <c r="D105" s="56">
        <v>1285200</v>
      </c>
      <c r="E105" s="51"/>
      <c r="F105" s="49"/>
      <c r="G105" s="51">
        <v>1285000</v>
      </c>
      <c r="H105" s="51">
        <f t="shared" si="7"/>
        <v>1285000</v>
      </c>
      <c r="I105" s="170">
        <v>44523</v>
      </c>
      <c r="J105" s="147"/>
      <c r="K105" s="147"/>
      <c r="L105" s="238" t="s">
        <v>246</v>
      </c>
    </row>
    <row r="106" spans="1:12" s="146" customFormat="1" ht="24" customHeight="1" x14ac:dyDescent="0.15">
      <c r="A106" s="131" t="s">
        <v>552</v>
      </c>
      <c r="B106" s="132" t="s">
        <v>529</v>
      </c>
      <c r="C106" s="52" t="s">
        <v>320</v>
      </c>
      <c r="D106" s="56">
        <v>6664000</v>
      </c>
      <c r="E106" s="51">
        <v>6664000</v>
      </c>
      <c r="F106" s="49"/>
      <c r="G106" s="51"/>
      <c r="H106" s="51">
        <f t="shared" si="7"/>
        <v>6664000</v>
      </c>
      <c r="I106" s="168" t="s">
        <v>553</v>
      </c>
      <c r="J106" s="147"/>
      <c r="K106" s="147"/>
      <c r="L106" s="238" t="s">
        <v>246</v>
      </c>
    </row>
    <row r="107" spans="1:12" s="175" customFormat="1" ht="24" hidden="1" customHeight="1" x14ac:dyDescent="0.15">
      <c r="A107" s="166" t="s">
        <v>295</v>
      </c>
      <c r="B107" s="161" t="s">
        <v>530</v>
      </c>
      <c r="C107" s="284" t="s">
        <v>286</v>
      </c>
      <c r="D107" s="176">
        <v>9025000</v>
      </c>
      <c r="E107" s="173"/>
      <c r="F107" s="177"/>
      <c r="G107" s="173"/>
      <c r="H107" s="173">
        <f t="shared" si="7"/>
        <v>0</v>
      </c>
      <c r="I107" s="236"/>
      <c r="J107" s="174"/>
      <c r="K107" s="174">
        <f t="shared" si="1"/>
        <v>9025000</v>
      </c>
      <c r="L107" s="239"/>
    </row>
    <row r="108" spans="1:12" s="146" customFormat="1" ht="24" customHeight="1" x14ac:dyDescent="0.15">
      <c r="A108" s="50" t="s">
        <v>333</v>
      </c>
      <c r="B108" s="132" t="s">
        <v>531</v>
      </c>
      <c r="C108" s="52" t="s">
        <v>544</v>
      </c>
      <c r="D108" s="56">
        <v>1705000</v>
      </c>
      <c r="E108" s="51"/>
      <c r="F108" s="49"/>
      <c r="G108" s="51">
        <v>1705000</v>
      </c>
      <c r="H108" s="51">
        <f t="shared" si="7"/>
        <v>1705000</v>
      </c>
      <c r="I108" s="170">
        <v>44519</v>
      </c>
      <c r="J108" s="147"/>
      <c r="K108" s="147"/>
      <c r="L108" s="238" t="s">
        <v>246</v>
      </c>
    </row>
    <row r="109" spans="1:12" s="175" customFormat="1" ht="24" hidden="1" customHeight="1" x14ac:dyDescent="0.15">
      <c r="A109" s="166" t="s">
        <v>551</v>
      </c>
      <c r="B109" s="161" t="s">
        <v>532</v>
      </c>
      <c r="C109" s="284" t="s">
        <v>545</v>
      </c>
      <c r="D109" s="176">
        <v>9860000</v>
      </c>
      <c r="E109" s="173"/>
      <c r="F109" s="177"/>
      <c r="G109" s="173"/>
      <c r="H109" s="173">
        <f t="shared" si="7"/>
        <v>0</v>
      </c>
      <c r="I109" s="236"/>
      <c r="J109" s="174"/>
      <c r="K109" s="174">
        <f t="shared" si="1"/>
        <v>9860000</v>
      </c>
      <c r="L109" s="239"/>
    </row>
    <row r="110" spans="1:12" s="175" customFormat="1" ht="24" hidden="1" customHeight="1" x14ac:dyDescent="0.15">
      <c r="A110" s="166" t="s">
        <v>333</v>
      </c>
      <c r="B110" s="161" t="s">
        <v>533</v>
      </c>
      <c r="C110" s="284" t="s">
        <v>546</v>
      </c>
      <c r="D110" s="176">
        <v>14500000</v>
      </c>
      <c r="E110" s="173"/>
      <c r="F110" s="177"/>
      <c r="G110" s="173"/>
      <c r="H110" s="173">
        <f t="shared" si="7"/>
        <v>0</v>
      </c>
      <c r="I110" s="236"/>
      <c r="J110" s="174"/>
      <c r="K110" s="174">
        <f t="shared" si="1"/>
        <v>14500000</v>
      </c>
      <c r="L110" s="239"/>
    </row>
    <row r="111" spans="1:12" s="146" customFormat="1" ht="24" customHeight="1" x14ac:dyDescent="0.15">
      <c r="A111" s="50" t="s">
        <v>333</v>
      </c>
      <c r="B111" s="132" t="s">
        <v>534</v>
      </c>
      <c r="C111" s="52" t="s">
        <v>157</v>
      </c>
      <c r="D111" s="56">
        <v>29860380</v>
      </c>
      <c r="E111" s="51">
        <v>29860380</v>
      </c>
      <c r="F111" s="49"/>
      <c r="G111" s="51"/>
      <c r="H111" s="51">
        <f t="shared" si="7"/>
        <v>29860380</v>
      </c>
      <c r="I111" s="170">
        <v>44523</v>
      </c>
      <c r="J111" s="147"/>
      <c r="K111" s="147"/>
      <c r="L111" s="238" t="s">
        <v>246</v>
      </c>
    </row>
    <row r="112" spans="1:12" s="146" customFormat="1" ht="24" customHeight="1" x14ac:dyDescent="0.15">
      <c r="A112" s="50" t="s">
        <v>333</v>
      </c>
      <c r="B112" s="132" t="s">
        <v>242</v>
      </c>
      <c r="C112" s="52" t="s">
        <v>157</v>
      </c>
      <c r="D112" s="56">
        <v>582120</v>
      </c>
      <c r="E112" s="51">
        <v>582120</v>
      </c>
      <c r="F112" s="49"/>
      <c r="G112" s="51"/>
      <c r="H112" s="51">
        <f t="shared" si="7"/>
        <v>582120</v>
      </c>
      <c r="I112" s="170">
        <v>44526</v>
      </c>
      <c r="J112" s="147"/>
      <c r="K112" s="147"/>
      <c r="L112" s="238" t="s">
        <v>246</v>
      </c>
    </row>
    <row r="113" spans="1:12" s="175" customFormat="1" ht="24" hidden="1" customHeight="1" x14ac:dyDescent="0.15">
      <c r="A113" s="166" t="s">
        <v>273</v>
      </c>
      <c r="B113" s="161" t="s">
        <v>535</v>
      </c>
      <c r="C113" s="284" t="s">
        <v>547</v>
      </c>
      <c r="D113" s="176">
        <v>2200000</v>
      </c>
      <c r="E113" s="173"/>
      <c r="F113" s="177"/>
      <c r="G113" s="173"/>
      <c r="H113" s="173">
        <f t="shared" si="7"/>
        <v>0</v>
      </c>
      <c r="I113" s="236"/>
      <c r="J113" s="174"/>
      <c r="K113" s="174">
        <f t="shared" si="1"/>
        <v>2200000</v>
      </c>
      <c r="L113" s="239"/>
    </row>
    <row r="114" spans="1:12" s="175" customFormat="1" ht="24" hidden="1" customHeight="1" x14ac:dyDescent="0.15">
      <c r="A114" s="166" t="s">
        <v>295</v>
      </c>
      <c r="B114" s="161" t="s">
        <v>536</v>
      </c>
      <c r="C114" s="284" t="s">
        <v>548</v>
      </c>
      <c r="D114" s="176">
        <v>33000000</v>
      </c>
      <c r="E114" s="173"/>
      <c r="F114" s="177"/>
      <c r="G114" s="173"/>
      <c r="H114" s="173">
        <f t="shared" si="7"/>
        <v>0</v>
      </c>
      <c r="I114" s="236"/>
      <c r="J114" s="174"/>
      <c r="K114" s="174">
        <f t="shared" si="1"/>
        <v>33000000</v>
      </c>
      <c r="L114" s="239"/>
    </row>
    <row r="115" spans="1:12" s="175" customFormat="1" ht="24" hidden="1" customHeight="1" x14ac:dyDescent="0.15">
      <c r="A115" s="166" t="s">
        <v>333</v>
      </c>
      <c r="B115" s="161" t="s">
        <v>537</v>
      </c>
      <c r="C115" s="284" t="s">
        <v>549</v>
      </c>
      <c r="D115" s="176">
        <v>17902500</v>
      </c>
      <c r="E115" s="173"/>
      <c r="F115" s="177"/>
      <c r="G115" s="173"/>
      <c r="H115" s="173">
        <f t="shared" si="7"/>
        <v>0</v>
      </c>
      <c r="I115" s="236"/>
      <c r="J115" s="174"/>
      <c r="K115" s="174">
        <f t="shared" si="1"/>
        <v>17902500</v>
      </c>
      <c r="L115" s="239"/>
    </row>
    <row r="116" spans="1:12" s="146" customFormat="1" ht="24" customHeight="1" x14ac:dyDescent="0.15">
      <c r="A116" s="50" t="s">
        <v>367</v>
      </c>
      <c r="B116" s="132" t="s">
        <v>538</v>
      </c>
      <c r="C116" s="52" t="s">
        <v>157</v>
      </c>
      <c r="D116" s="56">
        <v>4433810</v>
      </c>
      <c r="E116" s="51">
        <v>4433810</v>
      </c>
      <c r="F116" s="49"/>
      <c r="G116" s="51"/>
      <c r="H116" s="51">
        <f t="shared" si="7"/>
        <v>4433810</v>
      </c>
      <c r="I116" s="170">
        <v>44529</v>
      </c>
      <c r="J116" s="147"/>
      <c r="K116" s="147"/>
      <c r="L116" s="238" t="s">
        <v>246</v>
      </c>
    </row>
    <row r="117" spans="1:12" s="175" customFormat="1" ht="24" hidden="1" customHeight="1" x14ac:dyDescent="0.15">
      <c r="A117" s="166" t="s">
        <v>551</v>
      </c>
      <c r="B117" s="161" t="s">
        <v>539</v>
      </c>
      <c r="C117" s="284" t="s">
        <v>550</v>
      </c>
      <c r="D117" s="176">
        <v>6500000</v>
      </c>
      <c r="E117" s="173"/>
      <c r="F117" s="177"/>
      <c r="G117" s="173"/>
      <c r="H117" s="173">
        <f t="shared" si="7"/>
        <v>0</v>
      </c>
      <c r="I117" s="236"/>
      <c r="J117" s="174"/>
      <c r="K117" s="174">
        <f t="shared" si="1"/>
        <v>6500000</v>
      </c>
      <c r="L117" s="239"/>
    </row>
    <row r="118" spans="1:12" s="175" customFormat="1" ht="24" hidden="1" customHeight="1" x14ac:dyDescent="0.15">
      <c r="A118" s="166" t="s">
        <v>294</v>
      </c>
      <c r="B118" s="161" t="s">
        <v>540</v>
      </c>
      <c r="C118" s="284" t="s">
        <v>223</v>
      </c>
      <c r="D118" s="176">
        <v>14300000</v>
      </c>
      <c r="E118" s="173"/>
      <c r="F118" s="177"/>
      <c r="G118" s="173"/>
      <c r="H118" s="173">
        <f t="shared" si="7"/>
        <v>0</v>
      </c>
      <c r="I118" s="236"/>
      <c r="J118" s="174"/>
      <c r="K118" s="174">
        <f t="shared" si="1"/>
        <v>14300000</v>
      </c>
      <c r="L118" s="239"/>
    </row>
    <row r="119" spans="1:12" s="283" customFormat="1" ht="24" customHeight="1" x14ac:dyDescent="0.15">
      <c r="A119" s="274"/>
      <c r="B119" s="120" t="s">
        <v>127</v>
      </c>
      <c r="C119" s="276"/>
      <c r="D119" s="277"/>
      <c r="E119" s="278"/>
      <c r="F119" s="279"/>
      <c r="G119" s="278"/>
      <c r="H119" s="278"/>
      <c r="I119" s="280"/>
      <c r="J119" s="281"/>
      <c r="K119" s="281"/>
      <c r="L119" s="282"/>
    </row>
    <row r="120" spans="1:12" s="283" customFormat="1" ht="24" customHeight="1" x14ac:dyDescent="0.15">
      <c r="A120" s="274"/>
      <c r="B120" s="275"/>
      <c r="C120" s="276"/>
      <c r="D120" s="277"/>
      <c r="E120" s="278"/>
      <c r="F120" s="279"/>
      <c r="G120" s="278"/>
      <c r="H120" s="278"/>
      <c r="I120" s="280"/>
      <c r="J120" s="281"/>
      <c r="K120" s="281"/>
      <c r="L120" s="282"/>
    </row>
    <row r="121" spans="1:12" s="283" customFormat="1" ht="24" customHeight="1" x14ac:dyDescent="0.15">
      <c r="A121" s="274"/>
      <c r="B121" s="275"/>
      <c r="C121" s="276"/>
      <c r="D121" s="277"/>
      <c r="E121" s="278"/>
      <c r="F121" s="279"/>
      <c r="G121" s="278"/>
      <c r="H121" s="278"/>
      <c r="I121" s="280"/>
      <c r="J121" s="281"/>
      <c r="K121" s="281"/>
      <c r="L121" s="282"/>
    </row>
    <row r="122" spans="1:12" s="283" customFormat="1" ht="24" customHeight="1" x14ac:dyDescent="0.15">
      <c r="A122" s="274"/>
      <c r="B122" s="275"/>
      <c r="C122" s="276"/>
      <c r="D122" s="277"/>
      <c r="E122" s="278"/>
      <c r="F122" s="279"/>
      <c r="G122" s="278"/>
      <c r="H122" s="278"/>
      <c r="I122" s="280"/>
      <c r="J122" s="281"/>
      <c r="K122" s="281"/>
      <c r="L122" s="282"/>
    </row>
    <row r="123" spans="1:12" s="283" customFormat="1" ht="24" customHeight="1" x14ac:dyDescent="0.15">
      <c r="A123" s="274"/>
      <c r="B123" s="275"/>
      <c r="C123" s="276"/>
      <c r="D123" s="277"/>
      <c r="E123" s="278"/>
      <c r="F123" s="279"/>
      <c r="G123" s="278"/>
      <c r="H123" s="278"/>
      <c r="I123" s="280"/>
      <c r="J123" s="281"/>
      <c r="K123" s="281"/>
      <c r="L123" s="282"/>
    </row>
    <row r="124" spans="1:12" s="283" customFormat="1" ht="24" customHeight="1" x14ac:dyDescent="0.15">
      <c r="A124" s="274"/>
      <c r="B124" s="275"/>
      <c r="C124" s="276"/>
      <c r="D124" s="277"/>
      <c r="E124" s="278"/>
      <c r="F124" s="279"/>
      <c r="G124" s="278"/>
      <c r="H124" s="278"/>
      <c r="I124" s="280"/>
      <c r="J124" s="281"/>
      <c r="K124" s="281"/>
      <c r="L124" s="282"/>
    </row>
    <row r="125" spans="1:12" s="283" customFormat="1" ht="24" customHeight="1" x14ac:dyDescent="0.15">
      <c r="A125" s="274"/>
      <c r="B125" s="275"/>
      <c r="C125" s="276"/>
      <c r="D125" s="277"/>
      <c r="E125" s="278"/>
      <c r="F125" s="279"/>
      <c r="G125" s="278"/>
      <c r="H125" s="278"/>
      <c r="I125" s="280"/>
      <c r="J125" s="281"/>
      <c r="K125" s="281"/>
      <c r="L125" s="282"/>
    </row>
    <row r="126" spans="1:12" s="283" customFormat="1" ht="24" customHeight="1" x14ac:dyDescent="0.15">
      <c r="A126" s="274"/>
      <c r="B126" s="275"/>
      <c r="C126" s="276"/>
      <c r="D126" s="277"/>
      <c r="E126" s="278"/>
      <c r="F126" s="279"/>
      <c r="G126" s="278"/>
      <c r="H126" s="278"/>
      <c r="I126" s="280"/>
      <c r="J126" s="281"/>
      <c r="K126" s="281"/>
      <c r="L126" s="282"/>
    </row>
    <row r="127" spans="1:12" s="283" customFormat="1" ht="24" customHeight="1" x14ac:dyDescent="0.15">
      <c r="A127" s="274"/>
      <c r="B127" s="275"/>
      <c r="C127" s="276"/>
      <c r="D127" s="277"/>
      <c r="E127" s="278"/>
      <c r="F127" s="279"/>
      <c r="G127" s="278"/>
      <c r="H127" s="278"/>
      <c r="I127" s="280"/>
      <c r="J127" s="281"/>
      <c r="K127" s="281"/>
      <c r="L127" s="282"/>
    </row>
    <row r="128" spans="1:12" s="283" customFormat="1" ht="24" customHeight="1" x14ac:dyDescent="0.15">
      <c r="A128" s="274"/>
      <c r="B128" s="275"/>
      <c r="C128" s="276"/>
      <c r="D128" s="277"/>
      <c r="E128" s="278"/>
      <c r="F128" s="279"/>
      <c r="G128" s="278"/>
      <c r="H128" s="278"/>
      <c r="I128" s="280"/>
      <c r="J128" s="281"/>
      <c r="K128" s="281"/>
      <c r="L128" s="282"/>
    </row>
    <row r="129" spans="1:12" s="283" customFormat="1" ht="24" customHeight="1" x14ac:dyDescent="0.15">
      <c r="A129" s="274"/>
      <c r="B129" s="275"/>
      <c r="C129" s="276"/>
      <c r="D129" s="277"/>
      <c r="E129" s="278"/>
      <c r="F129" s="279"/>
      <c r="G129" s="278"/>
      <c r="H129" s="278"/>
      <c r="I129" s="280"/>
      <c r="J129" s="281"/>
      <c r="K129" s="281"/>
      <c r="L129" s="282"/>
    </row>
    <row r="130" spans="1:12" s="283" customFormat="1" ht="24" customHeight="1" x14ac:dyDescent="0.15">
      <c r="A130" s="274"/>
      <c r="B130" s="275"/>
      <c r="C130" s="276"/>
      <c r="D130" s="277"/>
      <c r="E130" s="278"/>
      <c r="F130" s="279"/>
      <c r="G130" s="278"/>
      <c r="H130" s="278"/>
      <c r="I130" s="280"/>
      <c r="J130" s="281"/>
      <c r="K130" s="281"/>
      <c r="L130" s="282"/>
    </row>
    <row r="131" spans="1:12" s="283" customFormat="1" ht="24" customHeight="1" x14ac:dyDescent="0.15">
      <c r="A131" s="274"/>
      <c r="B131" s="275"/>
      <c r="C131" s="276"/>
      <c r="D131" s="277"/>
      <c r="E131" s="278"/>
      <c r="F131" s="279"/>
      <c r="G131" s="278"/>
      <c r="H131" s="278"/>
      <c r="I131" s="280"/>
      <c r="J131" s="281"/>
      <c r="K131" s="281"/>
      <c r="L131" s="282"/>
    </row>
    <row r="132" spans="1:12" s="283" customFormat="1" ht="24" customHeight="1" x14ac:dyDescent="0.15">
      <c r="A132" s="274"/>
      <c r="B132" s="275"/>
      <c r="C132" s="276"/>
      <c r="D132" s="277"/>
      <c r="E132" s="278"/>
      <c r="F132" s="279"/>
      <c r="G132" s="278"/>
      <c r="H132" s="278"/>
      <c r="I132" s="280"/>
      <c r="J132" s="281"/>
      <c r="K132" s="281"/>
      <c r="L132" s="282"/>
    </row>
    <row r="133" spans="1:12" s="283" customFormat="1" ht="24" customHeight="1" x14ac:dyDescent="0.15">
      <c r="A133" s="274"/>
      <c r="B133" s="275"/>
      <c r="C133" s="276"/>
      <c r="D133" s="277"/>
      <c r="E133" s="278"/>
      <c r="F133" s="279"/>
      <c r="G133" s="278"/>
      <c r="H133" s="278"/>
      <c r="I133" s="280"/>
      <c r="J133" s="281"/>
      <c r="K133" s="281"/>
      <c r="L133" s="282"/>
    </row>
    <row r="134" spans="1:12" s="146" customFormat="1" ht="24" customHeight="1" x14ac:dyDescent="0.15">
      <c r="A134" s="50"/>
      <c r="B134" s="132"/>
      <c r="C134" s="52"/>
      <c r="D134" s="56"/>
      <c r="E134" s="51"/>
      <c r="F134" s="49"/>
      <c r="G134" s="51"/>
      <c r="H134" s="51"/>
      <c r="I134" s="170"/>
      <c r="J134" s="147"/>
      <c r="K134" s="147">
        <f t="shared" si="1"/>
        <v>0</v>
      </c>
      <c r="L134" s="172"/>
    </row>
    <row r="135" spans="1:12" s="146" customFormat="1" ht="24" customHeight="1" x14ac:dyDescent="0.15">
      <c r="A135" s="97"/>
      <c r="B135" s="132"/>
      <c r="C135" s="99"/>
      <c r="D135" s="100"/>
      <c r="E135" s="101"/>
      <c r="F135" s="107"/>
      <c r="G135" s="101"/>
      <c r="H135" s="51"/>
      <c r="I135" s="170"/>
      <c r="J135" s="147"/>
      <c r="K135" s="147">
        <f t="shared" si="1"/>
        <v>0</v>
      </c>
      <c r="L135" s="172"/>
    </row>
    <row r="136" spans="1:12" ht="24" customHeight="1" x14ac:dyDescent="0.15">
      <c r="L136" s="172"/>
    </row>
    <row r="137" spans="1:12" ht="24" customHeight="1" x14ac:dyDescent="0.15">
      <c r="L137" s="172"/>
    </row>
    <row r="138" spans="1:12" ht="24" customHeight="1" x14ac:dyDescent="0.15">
      <c r="L138" s="172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136:H141 H28:H31 H46:H50 H4:H25 H32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0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86" customWidth="1"/>
    <col min="2" max="2" width="17.21875" style="86" customWidth="1"/>
    <col min="3" max="3" width="19.109375" style="86" customWidth="1"/>
    <col min="4" max="4" width="18" style="86" customWidth="1"/>
    <col min="5" max="5" width="23.77734375" style="86" customWidth="1"/>
    <col min="6" max="6" width="2.5546875" style="111" customWidth="1"/>
    <col min="7" max="16384" width="8.88671875" style="111"/>
  </cols>
  <sheetData>
    <row r="1" spans="1:5" s="112" customFormat="1" ht="36" customHeight="1" x14ac:dyDescent="0.15">
      <c r="A1" s="70" t="s">
        <v>555</v>
      </c>
      <c r="B1" s="70"/>
      <c r="C1" s="70"/>
      <c r="D1" s="70"/>
      <c r="E1" s="70"/>
    </row>
    <row r="2" spans="1:5" s="75" customFormat="1" ht="24" customHeight="1" thickBot="1" x14ac:dyDescent="0.2">
      <c r="A2" s="71" t="s">
        <v>556</v>
      </c>
      <c r="B2" s="72"/>
      <c r="C2" s="73"/>
      <c r="D2" s="73"/>
      <c r="E2" s="74" t="s">
        <v>557</v>
      </c>
    </row>
    <row r="3" spans="1:5" ht="24" customHeight="1" thickTop="1" x14ac:dyDescent="0.15">
      <c r="A3" s="289" t="s">
        <v>558</v>
      </c>
      <c r="B3" s="76" t="s">
        <v>44</v>
      </c>
      <c r="C3" s="292" t="s">
        <v>559</v>
      </c>
      <c r="D3" s="293"/>
      <c r="E3" s="294"/>
    </row>
    <row r="4" spans="1:5" ht="24" customHeight="1" x14ac:dyDescent="0.15">
      <c r="A4" s="290"/>
      <c r="B4" s="78" t="s">
        <v>45</v>
      </c>
      <c r="C4" s="79">
        <v>47158090</v>
      </c>
      <c r="D4" s="80" t="s">
        <v>563</v>
      </c>
      <c r="E4" s="81" t="s">
        <v>602</v>
      </c>
    </row>
    <row r="5" spans="1:5" ht="24" customHeight="1" x14ac:dyDescent="0.15">
      <c r="A5" s="290"/>
      <c r="B5" s="78" t="s">
        <v>46</v>
      </c>
      <c r="C5" s="82">
        <v>0.91437121393169229</v>
      </c>
      <c r="D5" s="80" t="s">
        <v>28</v>
      </c>
      <c r="E5" s="81">
        <v>43120000</v>
      </c>
    </row>
    <row r="6" spans="1:5" ht="24" customHeight="1" x14ac:dyDescent="0.15">
      <c r="A6" s="290"/>
      <c r="B6" s="78" t="s">
        <v>27</v>
      </c>
      <c r="C6" s="94">
        <v>44490</v>
      </c>
      <c r="D6" s="80" t="s">
        <v>77</v>
      </c>
      <c r="E6" s="115" t="s">
        <v>603</v>
      </c>
    </row>
    <row r="7" spans="1:5" ht="24" customHeight="1" x14ac:dyDescent="0.15">
      <c r="A7" s="290"/>
      <c r="B7" s="78" t="s">
        <v>47</v>
      </c>
      <c r="C7" s="113" t="s">
        <v>274</v>
      </c>
      <c r="D7" s="80" t="s">
        <v>48</v>
      </c>
      <c r="E7" s="83" t="s">
        <v>395</v>
      </c>
    </row>
    <row r="8" spans="1:5" ht="24" customHeight="1" x14ac:dyDescent="0.15">
      <c r="A8" s="290"/>
      <c r="B8" s="78" t="s">
        <v>49</v>
      </c>
      <c r="C8" s="114" t="s">
        <v>365</v>
      </c>
      <c r="D8" s="80" t="s">
        <v>30</v>
      </c>
      <c r="E8" s="116" t="s">
        <v>561</v>
      </c>
    </row>
    <row r="9" spans="1:5" ht="24" customHeight="1" thickBot="1" x14ac:dyDescent="0.2">
      <c r="A9" s="291"/>
      <c r="B9" s="84" t="s">
        <v>50</v>
      </c>
      <c r="C9" s="93" t="s">
        <v>366</v>
      </c>
      <c r="D9" s="85" t="s">
        <v>51</v>
      </c>
      <c r="E9" s="117" t="s">
        <v>560</v>
      </c>
    </row>
    <row r="10" spans="1:5" ht="24" customHeight="1" thickTop="1" x14ac:dyDescent="0.15">
      <c r="A10" s="289" t="s">
        <v>558</v>
      </c>
      <c r="B10" s="76" t="s">
        <v>44</v>
      </c>
      <c r="C10" s="292" t="s">
        <v>524</v>
      </c>
      <c r="D10" s="293"/>
      <c r="E10" s="294"/>
    </row>
    <row r="11" spans="1:5" ht="24" customHeight="1" x14ac:dyDescent="0.15">
      <c r="A11" s="290"/>
      <c r="B11" s="78" t="s">
        <v>45</v>
      </c>
      <c r="C11" s="79">
        <v>8360000</v>
      </c>
      <c r="D11" s="80" t="s">
        <v>563</v>
      </c>
      <c r="E11" s="81" t="s">
        <v>604</v>
      </c>
    </row>
    <row r="12" spans="1:5" ht="24" customHeight="1" x14ac:dyDescent="0.15">
      <c r="A12" s="290"/>
      <c r="B12" s="78" t="s">
        <v>46</v>
      </c>
      <c r="C12" s="82">
        <v>0.95</v>
      </c>
      <c r="D12" s="80" t="s">
        <v>28</v>
      </c>
      <c r="E12" s="81">
        <v>7942000</v>
      </c>
    </row>
    <row r="13" spans="1:5" ht="24" customHeight="1" x14ac:dyDescent="0.15">
      <c r="A13" s="290"/>
      <c r="B13" s="78" t="s">
        <v>27</v>
      </c>
      <c r="C13" s="94">
        <v>44501</v>
      </c>
      <c r="D13" s="80" t="s">
        <v>77</v>
      </c>
      <c r="E13" s="115" t="s">
        <v>603</v>
      </c>
    </row>
    <row r="14" spans="1:5" ht="24" customHeight="1" x14ac:dyDescent="0.15">
      <c r="A14" s="290"/>
      <c r="B14" s="78" t="s">
        <v>47</v>
      </c>
      <c r="C14" s="113" t="s">
        <v>274</v>
      </c>
      <c r="D14" s="80" t="s">
        <v>48</v>
      </c>
      <c r="E14" s="83" t="s">
        <v>334</v>
      </c>
    </row>
    <row r="15" spans="1:5" ht="24" customHeight="1" x14ac:dyDescent="0.15">
      <c r="A15" s="290"/>
      <c r="B15" s="78" t="s">
        <v>49</v>
      </c>
      <c r="C15" s="114" t="s">
        <v>124</v>
      </c>
      <c r="D15" s="80" t="s">
        <v>30</v>
      </c>
      <c r="E15" s="116" t="s">
        <v>171</v>
      </c>
    </row>
    <row r="16" spans="1:5" ht="24" customHeight="1" thickBot="1" x14ac:dyDescent="0.2">
      <c r="A16" s="291"/>
      <c r="B16" s="84" t="s">
        <v>50</v>
      </c>
      <c r="C16" s="93" t="s">
        <v>276</v>
      </c>
      <c r="D16" s="85" t="s">
        <v>51</v>
      </c>
      <c r="E16" s="117" t="s">
        <v>564</v>
      </c>
    </row>
    <row r="17" spans="1:5" s="77" customFormat="1" ht="24" customHeight="1" thickTop="1" x14ac:dyDescent="0.15">
      <c r="A17" s="289" t="s">
        <v>558</v>
      </c>
      <c r="B17" s="76" t="s">
        <v>44</v>
      </c>
      <c r="C17" s="292" t="s">
        <v>525</v>
      </c>
      <c r="D17" s="293"/>
      <c r="E17" s="294"/>
    </row>
    <row r="18" spans="1:5" s="77" customFormat="1" ht="24" customHeight="1" x14ac:dyDescent="0.15">
      <c r="A18" s="290"/>
      <c r="B18" s="78" t="s">
        <v>45</v>
      </c>
      <c r="C18" s="79">
        <v>3300000</v>
      </c>
      <c r="D18" s="80" t="s">
        <v>563</v>
      </c>
      <c r="E18" s="81" t="s">
        <v>605</v>
      </c>
    </row>
    <row r="19" spans="1:5" s="77" customFormat="1" ht="24" customHeight="1" x14ac:dyDescent="0.15">
      <c r="A19" s="290"/>
      <c r="B19" s="78" t="s">
        <v>46</v>
      </c>
      <c r="C19" s="82">
        <v>0.89393939393939392</v>
      </c>
      <c r="D19" s="80" t="s">
        <v>28</v>
      </c>
      <c r="E19" s="81">
        <v>2950000</v>
      </c>
    </row>
    <row r="20" spans="1:5" s="77" customFormat="1" ht="24" customHeight="1" x14ac:dyDescent="0.15">
      <c r="A20" s="290"/>
      <c r="B20" s="78" t="s">
        <v>27</v>
      </c>
      <c r="C20" s="94">
        <v>44502</v>
      </c>
      <c r="D20" s="80" t="s">
        <v>77</v>
      </c>
      <c r="E20" s="115" t="s">
        <v>606</v>
      </c>
    </row>
    <row r="21" spans="1:5" s="77" customFormat="1" ht="24" customHeight="1" x14ac:dyDescent="0.15">
      <c r="A21" s="290"/>
      <c r="B21" s="78" t="s">
        <v>47</v>
      </c>
      <c r="C21" s="113" t="s">
        <v>274</v>
      </c>
      <c r="D21" s="80" t="s">
        <v>48</v>
      </c>
      <c r="E21" s="83">
        <v>44518</v>
      </c>
    </row>
    <row r="22" spans="1:5" s="77" customFormat="1" ht="24" customHeight="1" x14ac:dyDescent="0.15">
      <c r="A22" s="290"/>
      <c r="B22" s="78" t="s">
        <v>49</v>
      </c>
      <c r="C22" s="114" t="s">
        <v>123</v>
      </c>
      <c r="D22" s="80" t="s">
        <v>30</v>
      </c>
      <c r="E22" s="116" t="s">
        <v>541</v>
      </c>
    </row>
    <row r="23" spans="1:5" s="77" customFormat="1" ht="24" customHeight="1" thickBot="1" x14ac:dyDescent="0.2">
      <c r="A23" s="291"/>
      <c r="B23" s="84" t="s">
        <v>50</v>
      </c>
      <c r="C23" s="93" t="s">
        <v>276</v>
      </c>
      <c r="D23" s="85" t="s">
        <v>51</v>
      </c>
      <c r="E23" s="117" t="s">
        <v>566</v>
      </c>
    </row>
    <row r="24" spans="1:5" s="77" customFormat="1" ht="24" customHeight="1" thickTop="1" x14ac:dyDescent="0.15">
      <c r="A24" s="289" t="s">
        <v>558</v>
      </c>
      <c r="B24" s="76" t="s">
        <v>44</v>
      </c>
      <c r="C24" s="292" t="s">
        <v>526</v>
      </c>
      <c r="D24" s="293"/>
      <c r="E24" s="294"/>
    </row>
    <row r="25" spans="1:5" s="77" customFormat="1" ht="24" customHeight="1" x14ac:dyDescent="0.15">
      <c r="A25" s="290"/>
      <c r="B25" s="78" t="s">
        <v>45</v>
      </c>
      <c r="C25" s="79">
        <v>6500000</v>
      </c>
      <c r="D25" s="80" t="s">
        <v>563</v>
      </c>
      <c r="E25" s="81" t="s">
        <v>335</v>
      </c>
    </row>
    <row r="26" spans="1:5" s="77" customFormat="1" ht="24" customHeight="1" x14ac:dyDescent="0.15">
      <c r="A26" s="290"/>
      <c r="B26" s="78" t="s">
        <v>46</v>
      </c>
      <c r="C26" s="82">
        <v>0.99534461538461538</v>
      </c>
      <c r="D26" s="80" t="s">
        <v>28</v>
      </c>
      <c r="E26" s="81">
        <v>6469740</v>
      </c>
    </row>
    <row r="27" spans="1:5" s="77" customFormat="1" ht="24" customHeight="1" x14ac:dyDescent="0.15">
      <c r="A27" s="290"/>
      <c r="B27" s="78" t="s">
        <v>27</v>
      </c>
      <c r="C27" s="94">
        <v>44502</v>
      </c>
      <c r="D27" s="80" t="s">
        <v>77</v>
      </c>
      <c r="E27" s="115" t="s">
        <v>607</v>
      </c>
    </row>
    <row r="28" spans="1:5" s="77" customFormat="1" ht="24" customHeight="1" x14ac:dyDescent="0.15">
      <c r="A28" s="290"/>
      <c r="B28" s="78" t="s">
        <v>47</v>
      </c>
      <c r="C28" s="113" t="s">
        <v>363</v>
      </c>
      <c r="D28" s="80" t="s">
        <v>48</v>
      </c>
      <c r="E28" s="83">
        <v>44525</v>
      </c>
    </row>
    <row r="29" spans="1:5" s="77" customFormat="1" ht="24" customHeight="1" x14ac:dyDescent="0.15">
      <c r="A29" s="290"/>
      <c r="B29" s="78" t="s">
        <v>49</v>
      </c>
      <c r="C29" s="114" t="s">
        <v>123</v>
      </c>
      <c r="D29" s="80" t="s">
        <v>30</v>
      </c>
      <c r="E29" s="116" t="s">
        <v>157</v>
      </c>
    </row>
    <row r="30" spans="1:5" s="77" customFormat="1" ht="24" customHeight="1" thickBot="1" x14ac:dyDescent="0.2">
      <c r="A30" s="291"/>
      <c r="B30" s="84" t="s">
        <v>50</v>
      </c>
      <c r="C30" s="93" t="s">
        <v>368</v>
      </c>
      <c r="D30" s="85" t="s">
        <v>51</v>
      </c>
      <c r="E30" s="117" t="s">
        <v>364</v>
      </c>
    </row>
    <row r="31" spans="1:5" s="77" customFormat="1" ht="24" customHeight="1" thickTop="1" x14ac:dyDescent="0.15">
      <c r="A31" s="289" t="s">
        <v>554</v>
      </c>
      <c r="B31" s="76" t="s">
        <v>44</v>
      </c>
      <c r="C31" s="292" t="s">
        <v>527</v>
      </c>
      <c r="D31" s="293"/>
      <c r="E31" s="294"/>
    </row>
    <row r="32" spans="1:5" s="77" customFormat="1" ht="24" customHeight="1" x14ac:dyDescent="0.15">
      <c r="A32" s="290"/>
      <c r="B32" s="78" t="s">
        <v>45</v>
      </c>
      <c r="C32" s="79">
        <v>600000</v>
      </c>
      <c r="D32" s="80" t="s">
        <v>369</v>
      </c>
      <c r="E32" s="81" t="s">
        <v>608</v>
      </c>
    </row>
    <row r="33" spans="1:5" s="77" customFormat="1" ht="24" customHeight="1" x14ac:dyDescent="0.15">
      <c r="A33" s="290"/>
      <c r="B33" s="78" t="s">
        <v>46</v>
      </c>
      <c r="C33" s="82">
        <v>0.91666666666666663</v>
      </c>
      <c r="D33" s="80" t="s">
        <v>28</v>
      </c>
      <c r="E33" s="81">
        <v>550000</v>
      </c>
    </row>
    <row r="34" spans="1:5" s="77" customFormat="1" ht="24" customHeight="1" x14ac:dyDescent="0.15">
      <c r="A34" s="290"/>
      <c r="B34" s="78" t="s">
        <v>27</v>
      </c>
      <c r="C34" s="94">
        <v>44503</v>
      </c>
      <c r="D34" s="80" t="s">
        <v>77</v>
      </c>
      <c r="E34" s="115" t="s">
        <v>609</v>
      </c>
    </row>
    <row r="35" spans="1:5" s="77" customFormat="1" ht="24" customHeight="1" x14ac:dyDescent="0.15">
      <c r="A35" s="290"/>
      <c r="B35" s="78" t="s">
        <v>47</v>
      </c>
      <c r="C35" s="113" t="s">
        <v>274</v>
      </c>
      <c r="D35" s="80" t="s">
        <v>48</v>
      </c>
      <c r="E35" s="83">
        <v>44510</v>
      </c>
    </row>
    <row r="36" spans="1:5" s="77" customFormat="1" ht="24" customHeight="1" x14ac:dyDescent="0.15">
      <c r="A36" s="290"/>
      <c r="B36" s="78" t="s">
        <v>49</v>
      </c>
      <c r="C36" s="114" t="s">
        <v>124</v>
      </c>
      <c r="D36" s="80" t="s">
        <v>30</v>
      </c>
      <c r="E36" s="116" t="s">
        <v>542</v>
      </c>
    </row>
    <row r="37" spans="1:5" s="77" customFormat="1" ht="24" customHeight="1" thickBot="1" x14ac:dyDescent="0.2">
      <c r="A37" s="291"/>
      <c r="B37" s="84" t="s">
        <v>50</v>
      </c>
      <c r="C37" s="93" t="s">
        <v>276</v>
      </c>
      <c r="D37" s="85" t="s">
        <v>51</v>
      </c>
      <c r="E37" s="117" t="s">
        <v>568</v>
      </c>
    </row>
    <row r="38" spans="1:5" ht="24" customHeight="1" thickTop="1" x14ac:dyDescent="0.15">
      <c r="A38" s="289" t="s">
        <v>554</v>
      </c>
      <c r="B38" s="76" t="s">
        <v>44</v>
      </c>
      <c r="C38" s="292" t="s">
        <v>528</v>
      </c>
      <c r="D38" s="293"/>
      <c r="E38" s="294"/>
    </row>
    <row r="39" spans="1:5" ht="24" customHeight="1" x14ac:dyDescent="0.15">
      <c r="A39" s="290"/>
      <c r="B39" s="78" t="s">
        <v>45</v>
      </c>
      <c r="C39" s="79">
        <v>1400000</v>
      </c>
      <c r="D39" s="80" t="s">
        <v>563</v>
      </c>
      <c r="E39" s="81" t="s">
        <v>608</v>
      </c>
    </row>
    <row r="40" spans="1:5" ht="24" customHeight="1" x14ac:dyDescent="0.15">
      <c r="A40" s="290"/>
      <c r="B40" s="78" t="s">
        <v>46</v>
      </c>
      <c r="C40" s="82">
        <v>0.91800000000000004</v>
      </c>
      <c r="D40" s="80" t="s">
        <v>28</v>
      </c>
      <c r="E40" s="81">
        <v>1285200</v>
      </c>
    </row>
    <row r="41" spans="1:5" ht="24" customHeight="1" x14ac:dyDescent="0.15">
      <c r="A41" s="290"/>
      <c r="B41" s="78" t="s">
        <v>27</v>
      </c>
      <c r="C41" s="94">
        <v>44504</v>
      </c>
      <c r="D41" s="80" t="s">
        <v>77</v>
      </c>
      <c r="E41" s="115" t="s">
        <v>609</v>
      </c>
    </row>
    <row r="42" spans="1:5" ht="24" customHeight="1" x14ac:dyDescent="0.15">
      <c r="A42" s="290"/>
      <c r="B42" s="78" t="s">
        <v>47</v>
      </c>
      <c r="C42" s="113" t="s">
        <v>274</v>
      </c>
      <c r="D42" s="80" t="s">
        <v>48</v>
      </c>
      <c r="E42" s="83">
        <v>44510</v>
      </c>
    </row>
    <row r="43" spans="1:5" ht="24" customHeight="1" x14ac:dyDescent="0.15">
      <c r="A43" s="290"/>
      <c r="B43" s="78" t="s">
        <v>49</v>
      </c>
      <c r="C43" s="114" t="s">
        <v>124</v>
      </c>
      <c r="D43" s="80" t="s">
        <v>30</v>
      </c>
      <c r="E43" s="116" t="s">
        <v>543</v>
      </c>
    </row>
    <row r="44" spans="1:5" ht="24" customHeight="1" thickBot="1" x14ac:dyDescent="0.2">
      <c r="A44" s="291"/>
      <c r="B44" s="84" t="s">
        <v>50</v>
      </c>
      <c r="C44" s="93" t="s">
        <v>276</v>
      </c>
      <c r="D44" s="85" t="s">
        <v>51</v>
      </c>
      <c r="E44" s="117" t="s">
        <v>568</v>
      </c>
    </row>
    <row r="45" spans="1:5" ht="24" customHeight="1" thickTop="1" x14ac:dyDescent="0.15">
      <c r="A45" s="289" t="s">
        <v>558</v>
      </c>
      <c r="B45" s="76" t="s">
        <v>44</v>
      </c>
      <c r="C45" s="292" t="s">
        <v>529</v>
      </c>
      <c r="D45" s="293"/>
      <c r="E45" s="294"/>
    </row>
    <row r="46" spans="1:5" ht="24" customHeight="1" x14ac:dyDescent="0.15">
      <c r="A46" s="290"/>
      <c r="B46" s="78" t="s">
        <v>45</v>
      </c>
      <c r="C46" s="79">
        <v>7000000</v>
      </c>
      <c r="D46" s="80" t="s">
        <v>563</v>
      </c>
      <c r="E46" s="81" t="s">
        <v>573</v>
      </c>
    </row>
    <row r="47" spans="1:5" ht="24" customHeight="1" x14ac:dyDescent="0.15">
      <c r="A47" s="290"/>
      <c r="B47" s="78" t="s">
        <v>46</v>
      </c>
      <c r="C47" s="82">
        <v>0.95199999999999996</v>
      </c>
      <c r="D47" s="80" t="s">
        <v>28</v>
      </c>
      <c r="E47" s="81">
        <v>6664000</v>
      </c>
    </row>
    <row r="48" spans="1:5" ht="24" customHeight="1" x14ac:dyDescent="0.15">
      <c r="A48" s="290"/>
      <c r="B48" s="78" t="s">
        <v>27</v>
      </c>
      <c r="C48" s="94">
        <v>44505</v>
      </c>
      <c r="D48" s="80" t="s">
        <v>77</v>
      </c>
      <c r="E48" s="115" t="s">
        <v>610</v>
      </c>
    </row>
    <row r="49" spans="1:5" ht="24" customHeight="1" x14ac:dyDescent="0.15">
      <c r="A49" s="290"/>
      <c r="B49" s="78" t="s">
        <v>47</v>
      </c>
      <c r="C49" s="113" t="s">
        <v>274</v>
      </c>
      <c r="D49" s="80" t="s">
        <v>48</v>
      </c>
      <c r="E49" s="83">
        <v>44526</v>
      </c>
    </row>
    <row r="50" spans="1:5" ht="24" customHeight="1" x14ac:dyDescent="0.15">
      <c r="A50" s="290"/>
      <c r="B50" s="78" t="s">
        <v>49</v>
      </c>
      <c r="C50" s="114" t="s">
        <v>124</v>
      </c>
      <c r="D50" s="80" t="s">
        <v>30</v>
      </c>
      <c r="E50" s="116" t="s">
        <v>320</v>
      </c>
    </row>
    <row r="51" spans="1:5" ht="24" customHeight="1" thickBot="1" x14ac:dyDescent="0.2">
      <c r="A51" s="291"/>
      <c r="B51" s="84" t="s">
        <v>50</v>
      </c>
      <c r="C51" s="93" t="s">
        <v>276</v>
      </c>
      <c r="D51" s="85" t="s">
        <v>51</v>
      </c>
      <c r="E51" s="117" t="s">
        <v>571</v>
      </c>
    </row>
    <row r="52" spans="1:5" ht="24" customHeight="1" thickTop="1" x14ac:dyDescent="0.15">
      <c r="A52" s="289" t="s">
        <v>558</v>
      </c>
      <c r="B52" s="76" t="s">
        <v>44</v>
      </c>
      <c r="C52" s="292" t="s">
        <v>530</v>
      </c>
      <c r="D52" s="293"/>
      <c r="E52" s="294"/>
    </row>
    <row r="53" spans="1:5" ht="24" customHeight="1" x14ac:dyDescent="0.15">
      <c r="A53" s="290"/>
      <c r="B53" s="78" t="s">
        <v>45</v>
      </c>
      <c r="C53" s="79">
        <v>9500000</v>
      </c>
      <c r="D53" s="80" t="s">
        <v>563</v>
      </c>
      <c r="E53" s="81" t="s">
        <v>605</v>
      </c>
    </row>
    <row r="54" spans="1:5" ht="24" customHeight="1" x14ac:dyDescent="0.15">
      <c r="A54" s="290"/>
      <c r="B54" s="78" t="s">
        <v>46</v>
      </c>
      <c r="C54" s="82">
        <v>0.95</v>
      </c>
      <c r="D54" s="80" t="s">
        <v>28</v>
      </c>
      <c r="E54" s="81">
        <v>9025000</v>
      </c>
    </row>
    <row r="55" spans="1:5" ht="24" customHeight="1" x14ac:dyDescent="0.15">
      <c r="A55" s="290"/>
      <c r="B55" s="78" t="s">
        <v>27</v>
      </c>
      <c r="C55" s="94">
        <v>44508</v>
      </c>
      <c r="D55" s="80" t="s">
        <v>77</v>
      </c>
      <c r="E55" s="115" t="s">
        <v>611</v>
      </c>
    </row>
    <row r="56" spans="1:5" ht="24" customHeight="1" x14ac:dyDescent="0.15">
      <c r="A56" s="290"/>
      <c r="B56" s="78" t="s">
        <v>47</v>
      </c>
      <c r="C56" s="113" t="s">
        <v>274</v>
      </c>
      <c r="D56" s="80" t="s">
        <v>48</v>
      </c>
      <c r="E56" s="83" t="s">
        <v>334</v>
      </c>
    </row>
    <row r="57" spans="1:5" ht="24" customHeight="1" x14ac:dyDescent="0.15">
      <c r="A57" s="290"/>
      <c r="B57" s="78" t="s">
        <v>49</v>
      </c>
      <c r="C57" s="114" t="s">
        <v>124</v>
      </c>
      <c r="D57" s="80" t="s">
        <v>30</v>
      </c>
      <c r="E57" s="116" t="s">
        <v>286</v>
      </c>
    </row>
    <row r="58" spans="1:5" ht="24" customHeight="1" thickBot="1" x14ac:dyDescent="0.2">
      <c r="A58" s="291"/>
      <c r="B58" s="84" t="s">
        <v>50</v>
      </c>
      <c r="C58" s="93" t="s">
        <v>276</v>
      </c>
      <c r="D58" s="85" t="s">
        <v>51</v>
      </c>
      <c r="E58" s="117" t="s">
        <v>574</v>
      </c>
    </row>
    <row r="59" spans="1:5" ht="24" customHeight="1" thickTop="1" x14ac:dyDescent="0.15">
      <c r="A59" s="289" t="s">
        <v>558</v>
      </c>
      <c r="B59" s="76" t="s">
        <v>44</v>
      </c>
      <c r="C59" s="292" t="s">
        <v>531</v>
      </c>
      <c r="D59" s="293"/>
      <c r="E59" s="294"/>
    </row>
    <row r="60" spans="1:5" ht="24" customHeight="1" x14ac:dyDescent="0.15">
      <c r="A60" s="290"/>
      <c r="B60" s="78" t="s">
        <v>45</v>
      </c>
      <c r="C60" s="79">
        <v>1760000</v>
      </c>
      <c r="D60" s="80" t="s">
        <v>563</v>
      </c>
      <c r="E60" s="81" t="s">
        <v>335</v>
      </c>
    </row>
    <row r="61" spans="1:5" ht="24" customHeight="1" x14ac:dyDescent="0.15">
      <c r="A61" s="290"/>
      <c r="B61" s="78" t="s">
        <v>46</v>
      </c>
      <c r="C61" s="82">
        <v>0.96875</v>
      </c>
      <c r="D61" s="80" t="s">
        <v>28</v>
      </c>
      <c r="E61" s="81">
        <v>1705000</v>
      </c>
    </row>
    <row r="62" spans="1:5" ht="24" customHeight="1" x14ac:dyDescent="0.15">
      <c r="A62" s="290"/>
      <c r="B62" s="78" t="s">
        <v>27</v>
      </c>
      <c r="C62" s="94">
        <v>44512</v>
      </c>
      <c r="D62" s="80" t="s">
        <v>77</v>
      </c>
      <c r="E62" s="115" t="s">
        <v>612</v>
      </c>
    </row>
    <row r="63" spans="1:5" ht="24" customHeight="1" x14ac:dyDescent="0.15">
      <c r="A63" s="290"/>
      <c r="B63" s="78" t="s">
        <v>47</v>
      </c>
      <c r="C63" s="113" t="s">
        <v>274</v>
      </c>
      <c r="D63" s="80" t="s">
        <v>48</v>
      </c>
      <c r="E63" s="83">
        <v>44515</v>
      </c>
    </row>
    <row r="64" spans="1:5" ht="24" customHeight="1" x14ac:dyDescent="0.15">
      <c r="A64" s="290"/>
      <c r="B64" s="78" t="s">
        <v>49</v>
      </c>
      <c r="C64" s="114" t="s">
        <v>123</v>
      </c>
      <c r="D64" s="80" t="s">
        <v>30</v>
      </c>
      <c r="E64" s="116" t="s">
        <v>544</v>
      </c>
    </row>
    <row r="65" spans="1:5" ht="24" customHeight="1" thickBot="1" x14ac:dyDescent="0.2">
      <c r="A65" s="291"/>
      <c r="B65" s="84" t="s">
        <v>50</v>
      </c>
      <c r="C65" s="93" t="s">
        <v>276</v>
      </c>
      <c r="D65" s="85" t="s">
        <v>51</v>
      </c>
      <c r="E65" s="117" t="s">
        <v>576</v>
      </c>
    </row>
    <row r="66" spans="1:5" ht="24" customHeight="1" thickTop="1" x14ac:dyDescent="0.15">
      <c r="A66" s="289" t="s">
        <v>558</v>
      </c>
      <c r="B66" s="76" t="s">
        <v>44</v>
      </c>
      <c r="C66" s="292" t="s">
        <v>532</v>
      </c>
      <c r="D66" s="293"/>
      <c r="E66" s="294"/>
    </row>
    <row r="67" spans="1:5" ht="24" customHeight="1" x14ac:dyDescent="0.15">
      <c r="A67" s="290"/>
      <c r="B67" s="78" t="s">
        <v>45</v>
      </c>
      <c r="C67" s="79">
        <v>10410000</v>
      </c>
      <c r="D67" s="80" t="s">
        <v>563</v>
      </c>
      <c r="E67" s="81" t="s">
        <v>613</v>
      </c>
    </row>
    <row r="68" spans="1:5" ht="24" customHeight="1" x14ac:dyDescent="0.15">
      <c r="A68" s="290"/>
      <c r="B68" s="78" t="s">
        <v>46</v>
      </c>
      <c r="C68" s="82">
        <v>0.94716618635926997</v>
      </c>
      <c r="D68" s="80" t="s">
        <v>28</v>
      </c>
      <c r="E68" s="81">
        <v>9860000</v>
      </c>
    </row>
    <row r="69" spans="1:5" ht="24" customHeight="1" x14ac:dyDescent="0.15">
      <c r="A69" s="290"/>
      <c r="B69" s="78" t="s">
        <v>27</v>
      </c>
      <c r="C69" s="94">
        <v>44512</v>
      </c>
      <c r="D69" s="80" t="s">
        <v>77</v>
      </c>
      <c r="E69" s="115" t="s">
        <v>614</v>
      </c>
    </row>
    <row r="70" spans="1:5" ht="24" customHeight="1" x14ac:dyDescent="0.15">
      <c r="A70" s="290"/>
      <c r="B70" s="78" t="s">
        <v>47</v>
      </c>
      <c r="C70" s="113" t="s">
        <v>274</v>
      </c>
      <c r="D70" s="80" t="s">
        <v>48</v>
      </c>
      <c r="E70" s="83" t="s">
        <v>334</v>
      </c>
    </row>
    <row r="71" spans="1:5" ht="24" customHeight="1" x14ac:dyDescent="0.15">
      <c r="A71" s="290"/>
      <c r="B71" s="78" t="s">
        <v>49</v>
      </c>
      <c r="C71" s="114" t="s">
        <v>124</v>
      </c>
      <c r="D71" s="80" t="s">
        <v>30</v>
      </c>
      <c r="E71" s="116" t="s">
        <v>545</v>
      </c>
    </row>
    <row r="72" spans="1:5" ht="24" customHeight="1" thickBot="1" x14ac:dyDescent="0.2">
      <c r="A72" s="291"/>
      <c r="B72" s="84" t="s">
        <v>50</v>
      </c>
      <c r="C72" s="93" t="s">
        <v>276</v>
      </c>
      <c r="D72" s="85" t="s">
        <v>51</v>
      </c>
      <c r="E72" s="117" t="s">
        <v>578</v>
      </c>
    </row>
    <row r="73" spans="1:5" ht="24" customHeight="1" thickTop="1" x14ac:dyDescent="0.15">
      <c r="A73" s="289" t="s">
        <v>558</v>
      </c>
      <c r="B73" s="76" t="s">
        <v>44</v>
      </c>
      <c r="C73" s="292" t="s">
        <v>580</v>
      </c>
      <c r="D73" s="293"/>
      <c r="E73" s="294"/>
    </row>
    <row r="74" spans="1:5" ht="24" customHeight="1" x14ac:dyDescent="0.15">
      <c r="A74" s="290"/>
      <c r="B74" s="78" t="s">
        <v>45</v>
      </c>
      <c r="C74" s="79">
        <v>67925200</v>
      </c>
      <c r="D74" s="80" t="s">
        <v>563</v>
      </c>
      <c r="E74" s="81" t="s">
        <v>615</v>
      </c>
    </row>
    <row r="75" spans="1:5" ht="24" customHeight="1" x14ac:dyDescent="0.15">
      <c r="A75" s="290"/>
      <c r="B75" s="78" t="s">
        <v>46</v>
      </c>
      <c r="C75" s="82">
        <v>0.87765659872919033</v>
      </c>
      <c r="D75" s="80" t="s">
        <v>28</v>
      </c>
      <c r="E75" s="81">
        <v>59615000</v>
      </c>
    </row>
    <row r="76" spans="1:5" ht="24" customHeight="1" x14ac:dyDescent="0.15">
      <c r="A76" s="290"/>
      <c r="B76" s="78" t="s">
        <v>27</v>
      </c>
      <c r="C76" s="94">
        <v>44518</v>
      </c>
      <c r="D76" s="80" t="s">
        <v>77</v>
      </c>
      <c r="E76" s="115" t="s">
        <v>616</v>
      </c>
    </row>
    <row r="77" spans="1:5" ht="24" customHeight="1" x14ac:dyDescent="0.15">
      <c r="A77" s="290"/>
      <c r="B77" s="78" t="s">
        <v>47</v>
      </c>
      <c r="C77" s="113" t="s">
        <v>274</v>
      </c>
      <c r="D77" s="80" t="s">
        <v>48</v>
      </c>
      <c r="E77" s="83" t="s">
        <v>395</v>
      </c>
    </row>
    <row r="78" spans="1:5" ht="24" customHeight="1" x14ac:dyDescent="0.15">
      <c r="A78" s="290"/>
      <c r="B78" s="78" t="s">
        <v>49</v>
      </c>
      <c r="C78" s="114" t="s">
        <v>365</v>
      </c>
      <c r="D78" s="80" t="s">
        <v>30</v>
      </c>
      <c r="E78" s="116" t="s">
        <v>583</v>
      </c>
    </row>
    <row r="79" spans="1:5" ht="24" customHeight="1" thickBot="1" x14ac:dyDescent="0.2">
      <c r="A79" s="291"/>
      <c r="B79" s="84" t="s">
        <v>50</v>
      </c>
      <c r="C79" s="93" t="s">
        <v>581</v>
      </c>
      <c r="D79" s="85" t="s">
        <v>51</v>
      </c>
      <c r="E79" s="117" t="s">
        <v>582</v>
      </c>
    </row>
    <row r="80" spans="1:5" ht="24" customHeight="1" thickTop="1" x14ac:dyDescent="0.15">
      <c r="A80" s="289" t="s">
        <v>558</v>
      </c>
      <c r="B80" s="76" t="s">
        <v>44</v>
      </c>
      <c r="C80" s="292" t="s">
        <v>533</v>
      </c>
      <c r="D80" s="293"/>
      <c r="E80" s="294"/>
    </row>
    <row r="81" spans="1:5" ht="24" customHeight="1" x14ac:dyDescent="0.15">
      <c r="A81" s="290"/>
      <c r="B81" s="78" t="s">
        <v>45</v>
      </c>
      <c r="C81" s="79">
        <v>15300000</v>
      </c>
      <c r="D81" s="80" t="s">
        <v>563</v>
      </c>
      <c r="E81" s="81" t="s">
        <v>335</v>
      </c>
    </row>
    <row r="82" spans="1:5" ht="24" customHeight="1" x14ac:dyDescent="0.15">
      <c r="A82" s="290"/>
      <c r="B82" s="78" t="s">
        <v>46</v>
      </c>
      <c r="C82" s="82">
        <v>0.94771241830065356</v>
      </c>
      <c r="D82" s="80" t="s">
        <v>28</v>
      </c>
      <c r="E82" s="81">
        <v>14500000</v>
      </c>
    </row>
    <row r="83" spans="1:5" ht="24" customHeight="1" x14ac:dyDescent="0.15">
      <c r="A83" s="290"/>
      <c r="B83" s="78" t="s">
        <v>27</v>
      </c>
      <c r="C83" s="94">
        <v>44518</v>
      </c>
      <c r="D83" s="80" t="s">
        <v>77</v>
      </c>
      <c r="E83" s="115" t="s">
        <v>616</v>
      </c>
    </row>
    <row r="84" spans="1:5" ht="24" customHeight="1" x14ac:dyDescent="0.15">
      <c r="A84" s="290"/>
      <c r="B84" s="78" t="s">
        <v>47</v>
      </c>
      <c r="C84" s="113" t="s">
        <v>274</v>
      </c>
      <c r="D84" s="80" t="s">
        <v>48</v>
      </c>
      <c r="E84" s="83" t="s">
        <v>334</v>
      </c>
    </row>
    <row r="85" spans="1:5" ht="24" customHeight="1" x14ac:dyDescent="0.15">
      <c r="A85" s="290"/>
      <c r="B85" s="78" t="s">
        <v>49</v>
      </c>
      <c r="C85" s="114" t="s">
        <v>123</v>
      </c>
      <c r="D85" s="80" t="s">
        <v>30</v>
      </c>
      <c r="E85" s="116" t="s">
        <v>546</v>
      </c>
    </row>
    <row r="86" spans="1:5" ht="24" customHeight="1" thickBot="1" x14ac:dyDescent="0.2">
      <c r="A86" s="291"/>
      <c r="B86" s="84" t="s">
        <v>50</v>
      </c>
      <c r="C86" s="93" t="s">
        <v>276</v>
      </c>
      <c r="D86" s="85" t="s">
        <v>51</v>
      </c>
      <c r="E86" s="117" t="s">
        <v>585</v>
      </c>
    </row>
    <row r="87" spans="1:5" ht="24" customHeight="1" thickTop="1" x14ac:dyDescent="0.15">
      <c r="A87" s="289" t="s">
        <v>558</v>
      </c>
      <c r="B87" s="76" t="s">
        <v>44</v>
      </c>
      <c r="C87" s="292" t="s">
        <v>534</v>
      </c>
      <c r="D87" s="293"/>
      <c r="E87" s="294"/>
    </row>
    <row r="88" spans="1:5" ht="24" customHeight="1" x14ac:dyDescent="0.15">
      <c r="A88" s="290"/>
      <c r="B88" s="78" t="s">
        <v>45</v>
      </c>
      <c r="C88" s="79">
        <v>30162000</v>
      </c>
      <c r="D88" s="80" t="s">
        <v>563</v>
      </c>
      <c r="E88" s="81" t="s">
        <v>335</v>
      </c>
    </row>
    <row r="89" spans="1:5" ht="24" customHeight="1" x14ac:dyDescent="0.15">
      <c r="A89" s="290"/>
      <c r="B89" s="78" t="s">
        <v>46</v>
      </c>
      <c r="C89" s="82">
        <v>0.99</v>
      </c>
      <c r="D89" s="80" t="s">
        <v>28</v>
      </c>
      <c r="E89" s="81">
        <v>29860380</v>
      </c>
    </row>
    <row r="90" spans="1:5" ht="24" customHeight="1" x14ac:dyDescent="0.15">
      <c r="A90" s="290"/>
      <c r="B90" s="78" t="s">
        <v>27</v>
      </c>
      <c r="C90" s="94">
        <v>44518</v>
      </c>
      <c r="D90" s="80" t="s">
        <v>77</v>
      </c>
      <c r="E90" s="115" t="s">
        <v>617</v>
      </c>
    </row>
    <row r="91" spans="1:5" ht="24" customHeight="1" x14ac:dyDescent="0.15">
      <c r="A91" s="290"/>
      <c r="B91" s="78" t="s">
        <v>47</v>
      </c>
      <c r="C91" s="113" t="s">
        <v>363</v>
      </c>
      <c r="D91" s="80" t="s">
        <v>48</v>
      </c>
      <c r="E91" s="83" t="s">
        <v>334</v>
      </c>
    </row>
    <row r="92" spans="1:5" ht="24" customHeight="1" x14ac:dyDescent="0.15">
      <c r="A92" s="290"/>
      <c r="B92" s="78" t="s">
        <v>49</v>
      </c>
      <c r="C92" s="114" t="s">
        <v>123</v>
      </c>
      <c r="D92" s="80" t="s">
        <v>30</v>
      </c>
      <c r="E92" s="116" t="s">
        <v>157</v>
      </c>
    </row>
    <row r="93" spans="1:5" ht="24" customHeight="1" thickBot="1" x14ac:dyDescent="0.2">
      <c r="A93" s="291"/>
      <c r="B93" s="84" t="s">
        <v>50</v>
      </c>
      <c r="C93" s="93" t="s">
        <v>368</v>
      </c>
      <c r="D93" s="85" t="s">
        <v>51</v>
      </c>
      <c r="E93" s="117" t="s">
        <v>364</v>
      </c>
    </row>
    <row r="94" spans="1:5" ht="24" customHeight="1" thickTop="1" x14ac:dyDescent="0.15">
      <c r="A94" s="289" t="s">
        <v>558</v>
      </c>
      <c r="B94" s="76" t="s">
        <v>44</v>
      </c>
      <c r="C94" s="292" t="s">
        <v>242</v>
      </c>
      <c r="D94" s="293"/>
      <c r="E94" s="294"/>
    </row>
    <row r="95" spans="1:5" ht="24" customHeight="1" x14ac:dyDescent="0.15">
      <c r="A95" s="290"/>
      <c r="B95" s="78" t="s">
        <v>45</v>
      </c>
      <c r="C95" s="79">
        <v>630000</v>
      </c>
      <c r="D95" s="80" t="s">
        <v>563</v>
      </c>
      <c r="E95" s="81" t="s">
        <v>618</v>
      </c>
    </row>
    <row r="96" spans="1:5" ht="24" customHeight="1" x14ac:dyDescent="0.15">
      <c r="A96" s="290"/>
      <c r="B96" s="78" t="s">
        <v>46</v>
      </c>
      <c r="C96" s="82">
        <v>0.92400000000000004</v>
      </c>
      <c r="D96" s="80" t="s">
        <v>28</v>
      </c>
      <c r="E96" s="81">
        <v>582120</v>
      </c>
    </row>
    <row r="97" spans="1:5" ht="24" customHeight="1" x14ac:dyDescent="0.15">
      <c r="A97" s="290"/>
      <c r="B97" s="78" t="s">
        <v>27</v>
      </c>
      <c r="C97" s="94">
        <v>44519</v>
      </c>
      <c r="D97" s="80" t="s">
        <v>77</v>
      </c>
      <c r="E97" s="115" t="s">
        <v>619</v>
      </c>
    </row>
    <row r="98" spans="1:5" ht="24" customHeight="1" x14ac:dyDescent="0.15">
      <c r="A98" s="290"/>
      <c r="B98" s="78" t="s">
        <v>47</v>
      </c>
      <c r="C98" s="113" t="s">
        <v>363</v>
      </c>
      <c r="D98" s="80" t="s">
        <v>48</v>
      </c>
      <c r="E98" s="83">
        <v>44524</v>
      </c>
    </row>
    <row r="99" spans="1:5" ht="24" customHeight="1" x14ac:dyDescent="0.15">
      <c r="A99" s="290"/>
      <c r="B99" s="78" t="s">
        <v>49</v>
      </c>
      <c r="C99" s="114" t="s">
        <v>123</v>
      </c>
      <c r="D99" s="80" t="s">
        <v>30</v>
      </c>
      <c r="E99" s="116" t="s">
        <v>157</v>
      </c>
    </row>
    <row r="100" spans="1:5" ht="24" customHeight="1" thickBot="1" x14ac:dyDescent="0.2">
      <c r="A100" s="291"/>
      <c r="B100" s="84" t="s">
        <v>50</v>
      </c>
      <c r="C100" s="93" t="s">
        <v>368</v>
      </c>
      <c r="D100" s="85" t="s">
        <v>51</v>
      </c>
      <c r="E100" s="117" t="s">
        <v>364</v>
      </c>
    </row>
    <row r="101" spans="1:5" ht="24" customHeight="1" thickTop="1" x14ac:dyDescent="0.15">
      <c r="A101" s="289" t="s">
        <v>558</v>
      </c>
      <c r="B101" s="76" t="s">
        <v>44</v>
      </c>
      <c r="C101" s="292" t="s">
        <v>535</v>
      </c>
      <c r="D101" s="293"/>
      <c r="E101" s="294"/>
    </row>
    <row r="102" spans="1:5" ht="24" customHeight="1" x14ac:dyDescent="0.15">
      <c r="A102" s="290"/>
      <c r="B102" s="78" t="s">
        <v>45</v>
      </c>
      <c r="C102" s="79">
        <v>2400000</v>
      </c>
      <c r="D102" s="80" t="s">
        <v>563</v>
      </c>
      <c r="E102" s="81" t="s">
        <v>620</v>
      </c>
    </row>
    <row r="103" spans="1:5" ht="24" customHeight="1" x14ac:dyDescent="0.15">
      <c r="A103" s="290"/>
      <c r="B103" s="78" t="s">
        <v>46</v>
      </c>
      <c r="C103" s="82">
        <v>0.91666666666666663</v>
      </c>
      <c r="D103" s="80" t="s">
        <v>28</v>
      </c>
      <c r="E103" s="81">
        <v>2200000</v>
      </c>
    </row>
    <row r="104" spans="1:5" ht="24" customHeight="1" x14ac:dyDescent="0.15">
      <c r="A104" s="290"/>
      <c r="B104" s="78" t="s">
        <v>27</v>
      </c>
      <c r="C104" s="94">
        <v>44519</v>
      </c>
      <c r="D104" s="80" t="s">
        <v>77</v>
      </c>
      <c r="E104" s="115" t="s">
        <v>621</v>
      </c>
    </row>
    <row r="105" spans="1:5" ht="24" customHeight="1" x14ac:dyDescent="0.15">
      <c r="A105" s="290"/>
      <c r="B105" s="78" t="s">
        <v>47</v>
      </c>
      <c r="C105" s="113" t="s">
        <v>274</v>
      </c>
      <c r="D105" s="80" t="s">
        <v>48</v>
      </c>
      <c r="E105" s="83" t="s">
        <v>334</v>
      </c>
    </row>
    <row r="106" spans="1:5" ht="24" customHeight="1" x14ac:dyDescent="0.15">
      <c r="A106" s="290"/>
      <c r="B106" s="78" t="s">
        <v>49</v>
      </c>
      <c r="C106" s="114" t="s">
        <v>123</v>
      </c>
      <c r="D106" s="80" t="s">
        <v>30</v>
      </c>
      <c r="E106" s="116" t="s">
        <v>547</v>
      </c>
    </row>
    <row r="107" spans="1:5" ht="24" customHeight="1" thickBot="1" x14ac:dyDescent="0.2">
      <c r="A107" s="291"/>
      <c r="B107" s="84" t="s">
        <v>50</v>
      </c>
      <c r="C107" s="93" t="s">
        <v>276</v>
      </c>
      <c r="D107" s="85" t="s">
        <v>51</v>
      </c>
      <c r="E107" s="117" t="s">
        <v>587</v>
      </c>
    </row>
    <row r="108" spans="1:5" ht="24" customHeight="1" thickTop="1" x14ac:dyDescent="0.15">
      <c r="A108" s="289" t="s">
        <v>558</v>
      </c>
      <c r="B108" s="76" t="s">
        <v>44</v>
      </c>
      <c r="C108" s="292" t="s">
        <v>536</v>
      </c>
      <c r="D108" s="293"/>
      <c r="E108" s="294"/>
    </row>
    <row r="109" spans="1:5" ht="24" customHeight="1" x14ac:dyDescent="0.15">
      <c r="A109" s="290"/>
      <c r="B109" s="78" t="s">
        <v>45</v>
      </c>
      <c r="C109" s="79">
        <v>35000000</v>
      </c>
      <c r="D109" s="80" t="s">
        <v>563</v>
      </c>
      <c r="E109" s="81" t="s">
        <v>622</v>
      </c>
    </row>
    <row r="110" spans="1:5" ht="24" customHeight="1" x14ac:dyDescent="0.15">
      <c r="A110" s="290"/>
      <c r="B110" s="78" t="s">
        <v>46</v>
      </c>
      <c r="C110" s="82">
        <v>0.94285714285714284</v>
      </c>
      <c r="D110" s="80" t="s">
        <v>28</v>
      </c>
      <c r="E110" s="81">
        <v>33000000</v>
      </c>
    </row>
    <row r="111" spans="1:5" ht="24" customHeight="1" x14ac:dyDescent="0.15">
      <c r="A111" s="290"/>
      <c r="B111" s="78" t="s">
        <v>27</v>
      </c>
      <c r="C111" s="94">
        <v>44522</v>
      </c>
      <c r="D111" s="80" t="s">
        <v>77</v>
      </c>
      <c r="E111" s="115" t="s">
        <v>623</v>
      </c>
    </row>
    <row r="112" spans="1:5" ht="24" customHeight="1" x14ac:dyDescent="0.15">
      <c r="A112" s="290"/>
      <c r="B112" s="78" t="s">
        <v>47</v>
      </c>
      <c r="C112" s="113" t="s">
        <v>274</v>
      </c>
      <c r="D112" s="80" t="s">
        <v>48</v>
      </c>
      <c r="E112" s="83" t="s">
        <v>334</v>
      </c>
    </row>
    <row r="113" spans="1:5" ht="24" customHeight="1" x14ac:dyDescent="0.15">
      <c r="A113" s="290"/>
      <c r="B113" s="78" t="s">
        <v>49</v>
      </c>
      <c r="C113" s="114" t="s">
        <v>124</v>
      </c>
      <c r="D113" s="80" t="s">
        <v>30</v>
      </c>
      <c r="E113" s="116" t="s">
        <v>548</v>
      </c>
    </row>
    <row r="114" spans="1:5" ht="24" customHeight="1" thickBot="1" x14ac:dyDescent="0.2">
      <c r="A114" s="291"/>
      <c r="B114" s="84" t="s">
        <v>50</v>
      </c>
      <c r="C114" s="93" t="s">
        <v>276</v>
      </c>
      <c r="D114" s="85" t="s">
        <v>51</v>
      </c>
      <c r="E114" s="117" t="s">
        <v>589</v>
      </c>
    </row>
    <row r="115" spans="1:5" ht="24" customHeight="1" thickTop="1" x14ac:dyDescent="0.15">
      <c r="A115" s="289" t="s">
        <v>558</v>
      </c>
      <c r="B115" s="76" t="s">
        <v>44</v>
      </c>
      <c r="C115" s="292" t="s">
        <v>537</v>
      </c>
      <c r="D115" s="293"/>
      <c r="E115" s="294"/>
    </row>
    <row r="116" spans="1:5" ht="24" customHeight="1" x14ac:dyDescent="0.15">
      <c r="A116" s="290"/>
      <c r="B116" s="78" t="s">
        <v>45</v>
      </c>
      <c r="C116" s="79">
        <v>18700000</v>
      </c>
      <c r="D116" s="80" t="s">
        <v>563</v>
      </c>
      <c r="E116" s="81" t="s">
        <v>335</v>
      </c>
    </row>
    <row r="117" spans="1:5" ht="24" customHeight="1" x14ac:dyDescent="0.15">
      <c r="A117" s="290"/>
      <c r="B117" s="78" t="s">
        <v>46</v>
      </c>
      <c r="C117" s="82">
        <v>0.95735294117647063</v>
      </c>
      <c r="D117" s="80" t="s">
        <v>28</v>
      </c>
      <c r="E117" s="81">
        <v>17902500</v>
      </c>
    </row>
    <row r="118" spans="1:5" ht="24" customHeight="1" x14ac:dyDescent="0.15">
      <c r="A118" s="290"/>
      <c r="B118" s="78" t="s">
        <v>27</v>
      </c>
      <c r="C118" s="94">
        <v>44523</v>
      </c>
      <c r="D118" s="80" t="s">
        <v>77</v>
      </c>
      <c r="E118" s="115" t="s">
        <v>624</v>
      </c>
    </row>
    <row r="119" spans="1:5" ht="24" customHeight="1" x14ac:dyDescent="0.15">
      <c r="A119" s="290"/>
      <c r="B119" s="78" t="s">
        <v>47</v>
      </c>
      <c r="C119" s="113" t="s">
        <v>274</v>
      </c>
      <c r="D119" s="80" t="s">
        <v>48</v>
      </c>
      <c r="E119" s="83" t="s">
        <v>334</v>
      </c>
    </row>
    <row r="120" spans="1:5" ht="24" customHeight="1" x14ac:dyDescent="0.15">
      <c r="A120" s="290"/>
      <c r="B120" s="78" t="s">
        <v>49</v>
      </c>
      <c r="C120" s="114" t="s">
        <v>123</v>
      </c>
      <c r="D120" s="80" t="s">
        <v>30</v>
      </c>
      <c r="E120" s="116" t="s">
        <v>549</v>
      </c>
    </row>
    <row r="121" spans="1:5" ht="24" customHeight="1" thickBot="1" x14ac:dyDescent="0.2">
      <c r="A121" s="291"/>
      <c r="B121" s="84" t="s">
        <v>50</v>
      </c>
      <c r="C121" s="93" t="s">
        <v>276</v>
      </c>
      <c r="D121" s="85" t="s">
        <v>51</v>
      </c>
      <c r="E121" s="117" t="s">
        <v>591</v>
      </c>
    </row>
    <row r="122" spans="1:5" ht="24" customHeight="1" thickTop="1" x14ac:dyDescent="0.15">
      <c r="A122" s="289" t="s">
        <v>558</v>
      </c>
      <c r="B122" s="76" t="s">
        <v>44</v>
      </c>
      <c r="C122" s="292" t="s">
        <v>538</v>
      </c>
      <c r="D122" s="293"/>
      <c r="E122" s="294"/>
    </row>
    <row r="123" spans="1:5" ht="24" customHeight="1" x14ac:dyDescent="0.15">
      <c r="A123" s="290"/>
      <c r="B123" s="78" t="s">
        <v>45</v>
      </c>
      <c r="C123" s="79">
        <v>4435000</v>
      </c>
      <c r="D123" s="80" t="s">
        <v>563</v>
      </c>
      <c r="E123" s="81" t="s">
        <v>625</v>
      </c>
    </row>
    <row r="124" spans="1:5" ht="24" customHeight="1" x14ac:dyDescent="0.15">
      <c r="A124" s="290"/>
      <c r="B124" s="78" t="s">
        <v>46</v>
      </c>
      <c r="C124" s="82">
        <v>0.99973167981961664</v>
      </c>
      <c r="D124" s="80" t="s">
        <v>28</v>
      </c>
      <c r="E124" s="81">
        <v>4433810</v>
      </c>
    </row>
    <row r="125" spans="1:5" ht="24" customHeight="1" x14ac:dyDescent="0.15">
      <c r="A125" s="290"/>
      <c r="B125" s="78" t="s">
        <v>27</v>
      </c>
      <c r="C125" s="94">
        <v>44525</v>
      </c>
      <c r="D125" s="80" t="s">
        <v>77</v>
      </c>
      <c r="E125" s="115" t="s">
        <v>626</v>
      </c>
    </row>
    <row r="126" spans="1:5" ht="24" customHeight="1" x14ac:dyDescent="0.15">
      <c r="A126" s="290"/>
      <c r="B126" s="78" t="s">
        <v>47</v>
      </c>
      <c r="C126" s="113" t="s">
        <v>363</v>
      </c>
      <c r="D126" s="80" t="s">
        <v>48</v>
      </c>
      <c r="E126" s="83" t="s">
        <v>334</v>
      </c>
    </row>
    <row r="127" spans="1:5" ht="24" customHeight="1" x14ac:dyDescent="0.15">
      <c r="A127" s="290"/>
      <c r="B127" s="78" t="s">
        <v>49</v>
      </c>
      <c r="C127" s="114" t="s">
        <v>123</v>
      </c>
      <c r="D127" s="80" t="s">
        <v>30</v>
      </c>
      <c r="E127" s="116" t="s">
        <v>157</v>
      </c>
    </row>
    <row r="128" spans="1:5" ht="24" customHeight="1" thickBot="1" x14ac:dyDescent="0.2">
      <c r="A128" s="291"/>
      <c r="B128" s="84" t="s">
        <v>50</v>
      </c>
      <c r="C128" s="93" t="s">
        <v>368</v>
      </c>
      <c r="D128" s="85" t="s">
        <v>51</v>
      </c>
      <c r="E128" s="117" t="s">
        <v>364</v>
      </c>
    </row>
    <row r="129" spans="1:5" ht="24" customHeight="1" thickTop="1" x14ac:dyDescent="0.15">
      <c r="A129" s="289" t="s">
        <v>558</v>
      </c>
      <c r="B129" s="76" t="s">
        <v>44</v>
      </c>
      <c r="C129" s="292" t="s">
        <v>539</v>
      </c>
      <c r="D129" s="293"/>
      <c r="E129" s="294"/>
    </row>
    <row r="130" spans="1:5" ht="24" customHeight="1" x14ac:dyDescent="0.15">
      <c r="A130" s="290"/>
      <c r="B130" s="78" t="s">
        <v>45</v>
      </c>
      <c r="C130" s="79">
        <v>7000000</v>
      </c>
      <c r="D130" s="80" t="s">
        <v>563</v>
      </c>
      <c r="E130" s="81" t="s">
        <v>608</v>
      </c>
    </row>
    <row r="131" spans="1:5" ht="24" customHeight="1" x14ac:dyDescent="0.15">
      <c r="A131" s="290"/>
      <c r="B131" s="78" t="s">
        <v>46</v>
      </c>
      <c r="C131" s="82">
        <v>0.9285714285714286</v>
      </c>
      <c r="D131" s="80" t="s">
        <v>28</v>
      </c>
      <c r="E131" s="81">
        <v>6500000</v>
      </c>
    </row>
    <row r="132" spans="1:5" ht="24" customHeight="1" x14ac:dyDescent="0.15">
      <c r="A132" s="290"/>
      <c r="B132" s="78" t="s">
        <v>27</v>
      </c>
      <c r="C132" s="94">
        <v>44525</v>
      </c>
      <c r="D132" s="80" t="s">
        <v>77</v>
      </c>
      <c r="E132" s="115" t="s">
        <v>627</v>
      </c>
    </row>
    <row r="133" spans="1:5" ht="24" customHeight="1" x14ac:dyDescent="0.15">
      <c r="A133" s="290"/>
      <c r="B133" s="78" t="s">
        <v>47</v>
      </c>
      <c r="C133" s="113" t="s">
        <v>274</v>
      </c>
      <c r="D133" s="80" t="s">
        <v>48</v>
      </c>
      <c r="E133" s="83" t="s">
        <v>334</v>
      </c>
    </row>
    <row r="134" spans="1:5" ht="24" customHeight="1" x14ac:dyDescent="0.15">
      <c r="A134" s="290"/>
      <c r="B134" s="78" t="s">
        <v>49</v>
      </c>
      <c r="C134" s="114" t="s">
        <v>124</v>
      </c>
      <c r="D134" s="80" t="s">
        <v>30</v>
      </c>
      <c r="E134" s="116" t="s">
        <v>550</v>
      </c>
    </row>
    <row r="135" spans="1:5" ht="24" customHeight="1" thickBot="1" x14ac:dyDescent="0.2">
      <c r="A135" s="291"/>
      <c r="B135" s="84" t="s">
        <v>50</v>
      </c>
      <c r="C135" s="93" t="s">
        <v>276</v>
      </c>
      <c r="D135" s="85" t="s">
        <v>51</v>
      </c>
      <c r="E135" s="117" t="s">
        <v>593</v>
      </c>
    </row>
    <row r="136" spans="1:5" ht="24" customHeight="1" thickTop="1" x14ac:dyDescent="0.15">
      <c r="A136" s="289" t="s">
        <v>558</v>
      </c>
      <c r="B136" s="76" t="s">
        <v>44</v>
      </c>
      <c r="C136" s="292" t="s">
        <v>540</v>
      </c>
      <c r="D136" s="293"/>
      <c r="E136" s="294"/>
    </row>
    <row r="137" spans="1:5" ht="24" customHeight="1" x14ac:dyDescent="0.15">
      <c r="A137" s="290"/>
      <c r="B137" s="78" t="s">
        <v>45</v>
      </c>
      <c r="C137" s="79">
        <v>15400000</v>
      </c>
      <c r="D137" s="80" t="s">
        <v>563</v>
      </c>
      <c r="E137" s="81" t="s">
        <v>628</v>
      </c>
    </row>
    <row r="138" spans="1:5" ht="24" customHeight="1" x14ac:dyDescent="0.15">
      <c r="A138" s="290"/>
      <c r="B138" s="78" t="s">
        <v>46</v>
      </c>
      <c r="C138" s="82">
        <v>0.9285714285714286</v>
      </c>
      <c r="D138" s="80" t="s">
        <v>28</v>
      </c>
      <c r="E138" s="81">
        <v>14300000</v>
      </c>
    </row>
    <row r="139" spans="1:5" ht="24" customHeight="1" x14ac:dyDescent="0.15">
      <c r="A139" s="290"/>
      <c r="B139" s="78" t="s">
        <v>27</v>
      </c>
      <c r="C139" s="94">
        <v>44526</v>
      </c>
      <c r="D139" s="80" t="s">
        <v>77</v>
      </c>
      <c r="E139" s="115" t="s">
        <v>629</v>
      </c>
    </row>
    <row r="140" spans="1:5" ht="24" customHeight="1" x14ac:dyDescent="0.15">
      <c r="A140" s="290"/>
      <c r="B140" s="78" t="s">
        <v>47</v>
      </c>
      <c r="C140" s="113" t="s">
        <v>274</v>
      </c>
      <c r="D140" s="80" t="s">
        <v>48</v>
      </c>
      <c r="E140" s="83" t="s">
        <v>334</v>
      </c>
    </row>
    <row r="141" spans="1:5" ht="24" customHeight="1" x14ac:dyDescent="0.15">
      <c r="A141" s="290"/>
      <c r="B141" s="78" t="s">
        <v>49</v>
      </c>
      <c r="C141" s="114" t="s">
        <v>124</v>
      </c>
      <c r="D141" s="80" t="s">
        <v>30</v>
      </c>
      <c r="E141" s="116" t="s">
        <v>223</v>
      </c>
    </row>
    <row r="142" spans="1:5" ht="24" customHeight="1" thickBot="1" x14ac:dyDescent="0.2">
      <c r="A142" s="291"/>
      <c r="B142" s="84" t="s">
        <v>50</v>
      </c>
      <c r="C142" s="93" t="s">
        <v>276</v>
      </c>
      <c r="D142" s="85" t="s">
        <v>51</v>
      </c>
      <c r="E142" s="117" t="s">
        <v>595</v>
      </c>
    </row>
    <row r="143" spans="1:5" ht="24" customHeight="1" thickTop="1" x14ac:dyDescent="0.15">
      <c r="A143" s="289" t="s">
        <v>558</v>
      </c>
      <c r="B143" s="76" t="s">
        <v>44</v>
      </c>
      <c r="C143" s="292" t="s">
        <v>597</v>
      </c>
      <c r="D143" s="293"/>
      <c r="E143" s="294"/>
    </row>
    <row r="144" spans="1:5" ht="24" customHeight="1" x14ac:dyDescent="0.15">
      <c r="A144" s="290"/>
      <c r="B144" s="78" t="s">
        <v>45</v>
      </c>
      <c r="C144" s="79">
        <v>58033100</v>
      </c>
      <c r="D144" s="80" t="s">
        <v>563</v>
      </c>
      <c r="E144" s="81" t="s">
        <v>630</v>
      </c>
    </row>
    <row r="145" spans="1:5" ht="24" customHeight="1" x14ac:dyDescent="0.15">
      <c r="A145" s="290"/>
      <c r="B145" s="78" t="s">
        <v>46</v>
      </c>
      <c r="C145" s="82">
        <v>0.87749318923166264</v>
      </c>
      <c r="D145" s="80" t="s">
        <v>28</v>
      </c>
      <c r="E145" s="81">
        <v>50923650</v>
      </c>
    </row>
    <row r="146" spans="1:5" ht="24" customHeight="1" x14ac:dyDescent="0.15">
      <c r="A146" s="290"/>
      <c r="B146" s="78" t="s">
        <v>27</v>
      </c>
      <c r="C146" s="94">
        <v>44530</v>
      </c>
      <c r="D146" s="80" t="s">
        <v>77</v>
      </c>
      <c r="E146" s="115" t="s">
        <v>629</v>
      </c>
    </row>
    <row r="147" spans="1:5" ht="24" customHeight="1" x14ac:dyDescent="0.15">
      <c r="A147" s="290"/>
      <c r="B147" s="78" t="s">
        <v>47</v>
      </c>
      <c r="C147" s="113" t="s">
        <v>274</v>
      </c>
      <c r="D147" s="80" t="s">
        <v>48</v>
      </c>
      <c r="E147" s="83">
        <v>0</v>
      </c>
    </row>
    <row r="148" spans="1:5" ht="24" customHeight="1" x14ac:dyDescent="0.15">
      <c r="A148" s="290"/>
      <c r="B148" s="78" t="s">
        <v>49</v>
      </c>
      <c r="C148" s="114" t="s">
        <v>365</v>
      </c>
      <c r="D148" s="80" t="s">
        <v>30</v>
      </c>
      <c r="E148" s="116" t="s">
        <v>600</v>
      </c>
    </row>
    <row r="149" spans="1:5" ht="24" customHeight="1" thickBot="1" x14ac:dyDescent="0.2">
      <c r="A149" s="291"/>
      <c r="B149" s="84" t="s">
        <v>50</v>
      </c>
      <c r="C149" s="93" t="s">
        <v>598</v>
      </c>
      <c r="D149" s="85" t="s">
        <v>51</v>
      </c>
      <c r="E149" s="117" t="s">
        <v>599</v>
      </c>
    </row>
    <row r="150" spans="1:5" ht="24" customHeight="1" thickTop="1" x14ac:dyDescent="0.15"/>
  </sheetData>
  <mergeCells count="42"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  <mergeCell ref="A94:A100"/>
    <mergeCell ref="C94:E94"/>
    <mergeCell ref="A101:A107"/>
    <mergeCell ref="C101:E101"/>
    <mergeCell ref="A108:A114"/>
    <mergeCell ref="C108:E108"/>
    <mergeCell ref="A73:A79"/>
    <mergeCell ref="C73:E73"/>
    <mergeCell ref="A80:A86"/>
    <mergeCell ref="C80:E80"/>
    <mergeCell ref="A87:A93"/>
    <mergeCell ref="C87:E87"/>
    <mergeCell ref="A52:A58"/>
    <mergeCell ref="C52:E52"/>
    <mergeCell ref="A59:A65"/>
    <mergeCell ref="C59:E59"/>
    <mergeCell ref="A66:A72"/>
    <mergeCell ref="C66:E66"/>
    <mergeCell ref="A3:A9"/>
    <mergeCell ref="C3:E3"/>
    <mergeCell ref="A38:A44"/>
    <mergeCell ref="C38:E38"/>
    <mergeCell ref="A45:A51"/>
    <mergeCell ref="C45:E45"/>
    <mergeCell ref="A31:A37"/>
    <mergeCell ref="C31:E31"/>
    <mergeCell ref="A10:A16"/>
    <mergeCell ref="C10:E10"/>
    <mergeCell ref="A17:A23"/>
    <mergeCell ref="C17:E17"/>
    <mergeCell ref="A24:A30"/>
    <mergeCell ref="C24:E24"/>
  </mergeCells>
  <phoneticPr fontId="25" type="noConversion"/>
  <conditionalFormatting sqref="C14:C15">
    <cfRule type="duplicateValues" dxfId="41" priority="42"/>
  </conditionalFormatting>
  <conditionalFormatting sqref="C16">
    <cfRule type="duplicateValues" dxfId="40" priority="41"/>
  </conditionalFormatting>
  <conditionalFormatting sqref="C21:C22">
    <cfRule type="duplicateValues" dxfId="39" priority="40"/>
  </conditionalFormatting>
  <conditionalFormatting sqref="C23">
    <cfRule type="duplicateValues" dxfId="38" priority="39"/>
  </conditionalFormatting>
  <conditionalFormatting sqref="C28:C29">
    <cfRule type="duplicateValues" dxfId="37" priority="38"/>
  </conditionalFormatting>
  <conditionalFormatting sqref="C30">
    <cfRule type="duplicateValues" dxfId="36" priority="37"/>
  </conditionalFormatting>
  <conditionalFormatting sqref="C35:C36">
    <cfRule type="duplicateValues" dxfId="35" priority="36"/>
  </conditionalFormatting>
  <conditionalFormatting sqref="C37">
    <cfRule type="duplicateValues" dxfId="34" priority="35"/>
  </conditionalFormatting>
  <conditionalFormatting sqref="C42:C43">
    <cfRule type="duplicateValues" dxfId="33" priority="34"/>
  </conditionalFormatting>
  <conditionalFormatting sqref="C44">
    <cfRule type="duplicateValues" dxfId="32" priority="33"/>
  </conditionalFormatting>
  <conditionalFormatting sqref="C49:C50">
    <cfRule type="duplicateValues" dxfId="31" priority="32"/>
  </conditionalFormatting>
  <conditionalFormatting sqref="C51">
    <cfRule type="duplicateValues" dxfId="30" priority="31"/>
  </conditionalFormatting>
  <conditionalFormatting sqref="C56:C57">
    <cfRule type="duplicateValues" dxfId="29" priority="30"/>
  </conditionalFormatting>
  <conditionalFormatting sqref="C58">
    <cfRule type="duplicateValues" dxfId="28" priority="29"/>
  </conditionalFormatting>
  <conditionalFormatting sqref="C63:C64">
    <cfRule type="duplicateValues" dxfId="27" priority="28"/>
  </conditionalFormatting>
  <conditionalFormatting sqref="C65">
    <cfRule type="duplicateValues" dxfId="26" priority="27"/>
  </conditionalFormatting>
  <conditionalFormatting sqref="C70:C71">
    <cfRule type="duplicateValues" dxfId="25" priority="26"/>
  </conditionalFormatting>
  <conditionalFormatting sqref="C72">
    <cfRule type="duplicateValues" dxfId="24" priority="25"/>
  </conditionalFormatting>
  <conditionalFormatting sqref="C84:C85">
    <cfRule type="duplicateValues" dxfId="23" priority="24"/>
  </conditionalFormatting>
  <conditionalFormatting sqref="C86">
    <cfRule type="duplicateValues" dxfId="22" priority="23"/>
  </conditionalFormatting>
  <conditionalFormatting sqref="C91:C92">
    <cfRule type="duplicateValues" dxfId="21" priority="22"/>
  </conditionalFormatting>
  <conditionalFormatting sqref="C93">
    <cfRule type="duplicateValues" dxfId="20" priority="21"/>
  </conditionalFormatting>
  <conditionalFormatting sqref="C98:C99">
    <cfRule type="duplicateValues" dxfId="19" priority="20"/>
  </conditionalFormatting>
  <conditionalFormatting sqref="C100">
    <cfRule type="duplicateValues" dxfId="18" priority="19"/>
  </conditionalFormatting>
  <conditionalFormatting sqref="C105:C106">
    <cfRule type="duplicateValues" dxfId="17" priority="18"/>
  </conditionalFormatting>
  <conditionalFormatting sqref="C107">
    <cfRule type="duplicateValues" dxfId="16" priority="17"/>
  </conditionalFormatting>
  <conditionalFormatting sqref="C112:C113">
    <cfRule type="duplicateValues" dxfId="15" priority="16"/>
  </conditionalFormatting>
  <conditionalFormatting sqref="C114">
    <cfRule type="duplicateValues" dxfId="14" priority="15"/>
  </conditionalFormatting>
  <conditionalFormatting sqref="C119:C120">
    <cfRule type="duplicateValues" dxfId="13" priority="14"/>
  </conditionalFormatting>
  <conditionalFormatting sqref="C121">
    <cfRule type="duplicateValues" dxfId="12" priority="13"/>
  </conditionalFormatting>
  <conditionalFormatting sqref="C126:C127">
    <cfRule type="duplicateValues" dxfId="11" priority="12"/>
  </conditionalFormatting>
  <conditionalFormatting sqref="C128">
    <cfRule type="duplicateValues" dxfId="10" priority="11"/>
  </conditionalFormatting>
  <conditionalFormatting sqref="C133:C134">
    <cfRule type="duplicateValues" dxfId="9" priority="10"/>
  </conditionalFormatting>
  <conditionalFormatting sqref="C135">
    <cfRule type="duplicateValues" dxfId="8" priority="9"/>
  </conditionalFormatting>
  <conditionalFormatting sqref="C140:C141">
    <cfRule type="duplicateValues" dxfId="7" priority="8"/>
  </conditionalFormatting>
  <conditionalFormatting sqref="C142">
    <cfRule type="duplicateValues" dxfId="6" priority="7"/>
  </conditionalFormatting>
  <conditionalFormatting sqref="C7:C8">
    <cfRule type="duplicateValues" dxfId="5" priority="6"/>
  </conditionalFormatting>
  <conditionalFormatting sqref="C9">
    <cfRule type="duplicateValues" dxfId="4" priority="5"/>
  </conditionalFormatting>
  <conditionalFormatting sqref="C77:C78">
    <cfRule type="duplicateValues" dxfId="3" priority="4"/>
  </conditionalFormatting>
  <conditionalFormatting sqref="C79">
    <cfRule type="duplicateValues" dxfId="2" priority="3"/>
  </conditionalFormatting>
  <conditionalFormatting sqref="C147:C148">
    <cfRule type="duplicateValues" dxfId="1" priority="2"/>
  </conditionalFormatting>
  <conditionalFormatting sqref="C149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38" customWidth="1"/>
    <col min="2" max="2" width="20.44140625" style="38" customWidth="1"/>
    <col min="3" max="3" width="18.33203125" style="38" customWidth="1"/>
    <col min="4" max="6" width="15.5546875" style="45" customWidth="1"/>
    <col min="7" max="7" width="3.77734375" style="24" customWidth="1"/>
    <col min="8" max="16384" width="8.88671875" style="24"/>
  </cols>
  <sheetData>
    <row r="1" spans="1:7" s="47" customFormat="1" ht="36" customHeight="1" x14ac:dyDescent="0.15">
      <c r="A1" s="13" t="s">
        <v>631</v>
      </c>
      <c r="B1" s="13"/>
      <c r="C1" s="13"/>
      <c r="D1" s="108"/>
      <c r="E1" s="108"/>
      <c r="F1" s="108"/>
    </row>
    <row r="2" spans="1:7" ht="20.25" customHeight="1" thickBot="1" x14ac:dyDescent="0.2">
      <c r="A2" s="59" t="s">
        <v>92</v>
      </c>
      <c r="B2" s="42"/>
      <c r="C2" s="32"/>
      <c r="D2" s="109"/>
      <c r="E2" s="109"/>
      <c r="F2" s="110" t="s">
        <v>81</v>
      </c>
    </row>
    <row r="3" spans="1:7" ht="20.25" customHeight="1" thickTop="1" x14ac:dyDescent="0.15">
      <c r="A3" s="60" t="s">
        <v>26</v>
      </c>
      <c r="B3" s="309" t="s">
        <v>559</v>
      </c>
      <c r="C3" s="310"/>
      <c r="D3" s="310"/>
      <c r="E3" s="310"/>
      <c r="F3" s="311"/>
      <c r="G3" s="331"/>
    </row>
    <row r="4" spans="1:7" ht="20.25" customHeight="1" x14ac:dyDescent="0.15">
      <c r="A4" s="312" t="s">
        <v>34</v>
      </c>
      <c r="B4" s="315" t="s">
        <v>27</v>
      </c>
      <c r="C4" s="316" t="s">
        <v>632</v>
      </c>
      <c r="D4" s="247" t="s">
        <v>35</v>
      </c>
      <c r="E4" s="247" t="s">
        <v>28</v>
      </c>
      <c r="F4" s="248" t="s">
        <v>88</v>
      </c>
    </row>
    <row r="5" spans="1:7" ht="20.25" customHeight="1" x14ac:dyDescent="0.15">
      <c r="A5" s="313"/>
      <c r="B5" s="315"/>
      <c r="C5" s="317"/>
      <c r="D5" s="247" t="s">
        <v>36</v>
      </c>
      <c r="E5" s="247" t="s">
        <v>29</v>
      </c>
      <c r="F5" s="248" t="s">
        <v>37</v>
      </c>
    </row>
    <row r="6" spans="1:7" ht="20.25" customHeight="1" x14ac:dyDescent="0.15">
      <c r="A6" s="313"/>
      <c r="B6" s="318">
        <v>44490</v>
      </c>
      <c r="C6" s="319" t="s">
        <v>665</v>
      </c>
      <c r="D6" s="321">
        <v>47158090</v>
      </c>
      <c r="E6" s="321">
        <v>43120000</v>
      </c>
      <c r="F6" s="323">
        <v>0.91437121393169229</v>
      </c>
    </row>
    <row r="7" spans="1:7" ht="20.25" customHeight="1" x14ac:dyDescent="0.15">
      <c r="A7" s="314"/>
      <c r="B7" s="318"/>
      <c r="C7" s="320"/>
      <c r="D7" s="322"/>
      <c r="E7" s="322"/>
      <c r="F7" s="323"/>
    </row>
    <row r="8" spans="1:7" ht="20.25" customHeight="1" x14ac:dyDescent="0.15">
      <c r="A8" s="297" t="s">
        <v>30</v>
      </c>
      <c r="B8" s="249" t="s">
        <v>31</v>
      </c>
      <c r="C8" s="249" t="s">
        <v>633</v>
      </c>
      <c r="D8" s="299" t="s">
        <v>32</v>
      </c>
      <c r="E8" s="299"/>
      <c r="F8" s="300"/>
    </row>
    <row r="9" spans="1:7" ht="20.25" customHeight="1" x14ac:dyDescent="0.15">
      <c r="A9" s="298"/>
      <c r="B9" s="9" t="s">
        <v>561</v>
      </c>
      <c r="C9" s="9" t="s">
        <v>562</v>
      </c>
      <c r="D9" s="301" t="s">
        <v>560</v>
      </c>
      <c r="E9" s="302"/>
      <c r="F9" s="303"/>
    </row>
    <row r="10" spans="1:7" ht="20.25" customHeight="1" x14ac:dyDescent="0.15">
      <c r="A10" s="68" t="s">
        <v>634</v>
      </c>
      <c r="B10" s="304" t="s">
        <v>366</v>
      </c>
      <c r="C10" s="305"/>
      <c r="D10" s="306"/>
      <c r="E10" s="306"/>
      <c r="F10" s="307"/>
    </row>
    <row r="11" spans="1:7" ht="20.25" customHeight="1" x14ac:dyDescent="0.15">
      <c r="A11" s="68" t="s">
        <v>38</v>
      </c>
      <c r="B11" s="308" t="s">
        <v>444</v>
      </c>
      <c r="C11" s="306"/>
      <c r="D11" s="306"/>
      <c r="E11" s="306"/>
      <c r="F11" s="307"/>
    </row>
    <row r="12" spans="1:7" ht="20.25" customHeight="1" thickBot="1" x14ac:dyDescent="0.2">
      <c r="A12" s="61" t="s">
        <v>33</v>
      </c>
      <c r="B12" s="295"/>
      <c r="C12" s="295"/>
      <c r="D12" s="295"/>
      <c r="E12" s="295"/>
      <c r="F12" s="296"/>
    </row>
    <row r="13" spans="1:7" ht="20.25" customHeight="1" thickTop="1" x14ac:dyDescent="0.15">
      <c r="A13" s="60" t="s">
        <v>26</v>
      </c>
      <c r="B13" s="309" t="s">
        <v>524</v>
      </c>
      <c r="C13" s="310"/>
      <c r="D13" s="310"/>
      <c r="E13" s="310"/>
      <c r="F13" s="311"/>
      <c r="G13" s="331"/>
    </row>
    <row r="14" spans="1:7" ht="20.25" customHeight="1" x14ac:dyDescent="0.15">
      <c r="A14" s="312" t="s">
        <v>34</v>
      </c>
      <c r="B14" s="315" t="s">
        <v>27</v>
      </c>
      <c r="C14" s="316" t="s">
        <v>635</v>
      </c>
      <c r="D14" s="247" t="s">
        <v>35</v>
      </c>
      <c r="E14" s="247" t="s">
        <v>28</v>
      </c>
      <c r="F14" s="248" t="s">
        <v>88</v>
      </c>
    </row>
    <row r="15" spans="1:7" ht="20.25" customHeight="1" x14ac:dyDescent="0.15">
      <c r="A15" s="313"/>
      <c r="B15" s="315"/>
      <c r="C15" s="317"/>
      <c r="D15" s="247" t="s">
        <v>36</v>
      </c>
      <c r="E15" s="247" t="s">
        <v>29</v>
      </c>
      <c r="F15" s="248" t="s">
        <v>37</v>
      </c>
    </row>
    <row r="16" spans="1:7" ht="20.25" customHeight="1" x14ac:dyDescent="0.15">
      <c r="A16" s="313"/>
      <c r="B16" s="318">
        <v>44501</v>
      </c>
      <c r="C16" s="319" t="s">
        <v>666</v>
      </c>
      <c r="D16" s="321">
        <v>8360000</v>
      </c>
      <c r="E16" s="321">
        <v>7942000</v>
      </c>
      <c r="F16" s="323">
        <v>0.95</v>
      </c>
    </row>
    <row r="17" spans="1:7" ht="20.25" customHeight="1" x14ac:dyDescent="0.15">
      <c r="A17" s="314"/>
      <c r="B17" s="318"/>
      <c r="C17" s="320"/>
      <c r="D17" s="322"/>
      <c r="E17" s="322"/>
      <c r="F17" s="323"/>
    </row>
    <row r="18" spans="1:7" ht="20.25" customHeight="1" x14ac:dyDescent="0.15">
      <c r="A18" s="297" t="s">
        <v>30</v>
      </c>
      <c r="B18" s="249" t="s">
        <v>31</v>
      </c>
      <c r="C18" s="249" t="s">
        <v>633</v>
      </c>
      <c r="D18" s="299" t="s">
        <v>32</v>
      </c>
      <c r="E18" s="299"/>
      <c r="F18" s="300"/>
    </row>
    <row r="19" spans="1:7" ht="20.25" customHeight="1" x14ac:dyDescent="0.15">
      <c r="A19" s="298"/>
      <c r="B19" s="9" t="s">
        <v>171</v>
      </c>
      <c r="C19" s="9" t="s">
        <v>565</v>
      </c>
      <c r="D19" s="301" t="s">
        <v>564</v>
      </c>
      <c r="E19" s="302"/>
      <c r="F19" s="303"/>
    </row>
    <row r="20" spans="1:7" ht="20.25" customHeight="1" x14ac:dyDescent="0.15">
      <c r="A20" s="68" t="s">
        <v>636</v>
      </c>
      <c r="B20" s="304" t="s">
        <v>135</v>
      </c>
      <c r="C20" s="305"/>
      <c r="D20" s="306"/>
      <c r="E20" s="306"/>
      <c r="F20" s="307"/>
    </row>
    <row r="21" spans="1:7" ht="20.25" customHeight="1" x14ac:dyDescent="0.15">
      <c r="A21" s="68" t="s">
        <v>38</v>
      </c>
      <c r="B21" s="308" t="s">
        <v>275</v>
      </c>
      <c r="C21" s="306"/>
      <c r="D21" s="306"/>
      <c r="E21" s="306"/>
      <c r="F21" s="307"/>
    </row>
    <row r="22" spans="1:7" ht="20.25" customHeight="1" thickBot="1" x14ac:dyDescent="0.2">
      <c r="A22" s="61" t="s">
        <v>33</v>
      </c>
      <c r="B22" s="295"/>
      <c r="C22" s="295"/>
      <c r="D22" s="295"/>
      <c r="E22" s="295"/>
      <c r="F22" s="296"/>
    </row>
    <row r="23" spans="1:7" ht="20.25" customHeight="1" thickTop="1" x14ac:dyDescent="0.15">
      <c r="A23" s="60" t="s">
        <v>26</v>
      </c>
      <c r="B23" s="309" t="s">
        <v>525</v>
      </c>
      <c r="C23" s="310"/>
      <c r="D23" s="310"/>
      <c r="E23" s="310"/>
      <c r="F23" s="311"/>
      <c r="G23" s="331"/>
    </row>
    <row r="24" spans="1:7" ht="20.25" customHeight="1" x14ac:dyDescent="0.15">
      <c r="A24" s="312" t="s">
        <v>34</v>
      </c>
      <c r="B24" s="315" t="s">
        <v>27</v>
      </c>
      <c r="C24" s="316" t="s">
        <v>637</v>
      </c>
      <c r="D24" s="247" t="s">
        <v>35</v>
      </c>
      <c r="E24" s="247" t="s">
        <v>28</v>
      </c>
      <c r="F24" s="248" t="s">
        <v>88</v>
      </c>
    </row>
    <row r="25" spans="1:7" ht="20.25" customHeight="1" x14ac:dyDescent="0.15">
      <c r="A25" s="313"/>
      <c r="B25" s="315"/>
      <c r="C25" s="317"/>
      <c r="D25" s="247" t="s">
        <v>36</v>
      </c>
      <c r="E25" s="247" t="s">
        <v>29</v>
      </c>
      <c r="F25" s="248" t="s">
        <v>37</v>
      </c>
    </row>
    <row r="26" spans="1:7" ht="20.25" customHeight="1" x14ac:dyDescent="0.15">
      <c r="A26" s="313"/>
      <c r="B26" s="318">
        <v>44502</v>
      </c>
      <c r="C26" s="319" t="s">
        <v>606</v>
      </c>
      <c r="D26" s="321">
        <v>3300000</v>
      </c>
      <c r="E26" s="321">
        <v>2950000</v>
      </c>
      <c r="F26" s="323">
        <v>0.89393939393939392</v>
      </c>
    </row>
    <row r="27" spans="1:7" ht="20.25" customHeight="1" x14ac:dyDescent="0.15">
      <c r="A27" s="314"/>
      <c r="B27" s="318"/>
      <c r="C27" s="320"/>
      <c r="D27" s="322"/>
      <c r="E27" s="322"/>
      <c r="F27" s="323"/>
    </row>
    <row r="28" spans="1:7" ht="20.25" customHeight="1" x14ac:dyDescent="0.15">
      <c r="A28" s="297" t="s">
        <v>30</v>
      </c>
      <c r="B28" s="249" t="s">
        <v>31</v>
      </c>
      <c r="C28" s="249" t="s">
        <v>633</v>
      </c>
      <c r="D28" s="299" t="s">
        <v>32</v>
      </c>
      <c r="E28" s="299"/>
      <c r="F28" s="300"/>
    </row>
    <row r="29" spans="1:7" ht="20.25" customHeight="1" x14ac:dyDescent="0.15">
      <c r="A29" s="298"/>
      <c r="B29" s="9" t="s">
        <v>541</v>
      </c>
      <c r="C29" s="9" t="s">
        <v>567</v>
      </c>
      <c r="D29" s="301" t="s">
        <v>566</v>
      </c>
      <c r="E29" s="302"/>
      <c r="F29" s="303"/>
    </row>
    <row r="30" spans="1:7" ht="20.25" customHeight="1" x14ac:dyDescent="0.15">
      <c r="A30" s="68" t="s">
        <v>638</v>
      </c>
      <c r="B30" s="304" t="s">
        <v>135</v>
      </c>
      <c r="C30" s="305"/>
      <c r="D30" s="306"/>
      <c r="E30" s="306"/>
      <c r="F30" s="307"/>
    </row>
    <row r="31" spans="1:7" ht="20.25" customHeight="1" x14ac:dyDescent="0.15">
      <c r="A31" s="68" t="s">
        <v>38</v>
      </c>
      <c r="B31" s="308" t="s">
        <v>295</v>
      </c>
      <c r="C31" s="306"/>
      <c r="D31" s="306"/>
      <c r="E31" s="306"/>
      <c r="F31" s="307"/>
    </row>
    <row r="32" spans="1:7" ht="20.25" customHeight="1" thickBot="1" x14ac:dyDescent="0.2">
      <c r="A32" s="61" t="s">
        <v>33</v>
      </c>
      <c r="B32" s="295"/>
      <c r="C32" s="295"/>
      <c r="D32" s="295"/>
      <c r="E32" s="295"/>
      <c r="F32" s="296"/>
    </row>
    <row r="33" spans="1:7" ht="20.25" customHeight="1" thickTop="1" x14ac:dyDescent="0.15">
      <c r="A33" s="60" t="s">
        <v>26</v>
      </c>
      <c r="B33" s="309" t="s">
        <v>527</v>
      </c>
      <c r="C33" s="310"/>
      <c r="D33" s="310"/>
      <c r="E33" s="310"/>
      <c r="F33" s="311"/>
      <c r="G33" s="331"/>
    </row>
    <row r="34" spans="1:7" ht="20.25" customHeight="1" x14ac:dyDescent="0.15">
      <c r="A34" s="312" t="s">
        <v>34</v>
      </c>
      <c r="B34" s="315" t="s">
        <v>27</v>
      </c>
      <c r="C34" s="316" t="s">
        <v>635</v>
      </c>
      <c r="D34" s="247" t="s">
        <v>35</v>
      </c>
      <c r="E34" s="247" t="s">
        <v>28</v>
      </c>
      <c r="F34" s="248" t="s">
        <v>88</v>
      </c>
    </row>
    <row r="35" spans="1:7" ht="20.25" customHeight="1" x14ac:dyDescent="0.15">
      <c r="A35" s="313"/>
      <c r="B35" s="315"/>
      <c r="C35" s="317"/>
      <c r="D35" s="247" t="s">
        <v>36</v>
      </c>
      <c r="E35" s="247" t="s">
        <v>29</v>
      </c>
      <c r="F35" s="248" t="s">
        <v>37</v>
      </c>
    </row>
    <row r="36" spans="1:7" ht="20.25" customHeight="1" x14ac:dyDescent="0.15">
      <c r="A36" s="313"/>
      <c r="B36" s="318">
        <v>44503</v>
      </c>
      <c r="C36" s="319" t="s">
        <v>609</v>
      </c>
      <c r="D36" s="321">
        <v>600000</v>
      </c>
      <c r="E36" s="321">
        <v>550000</v>
      </c>
      <c r="F36" s="323">
        <v>0.91666666666666663</v>
      </c>
    </row>
    <row r="37" spans="1:7" ht="20.25" customHeight="1" x14ac:dyDescent="0.15">
      <c r="A37" s="314"/>
      <c r="B37" s="318"/>
      <c r="C37" s="320"/>
      <c r="D37" s="322"/>
      <c r="E37" s="322"/>
      <c r="F37" s="323"/>
    </row>
    <row r="38" spans="1:7" ht="20.25" customHeight="1" x14ac:dyDescent="0.15">
      <c r="A38" s="297" t="s">
        <v>30</v>
      </c>
      <c r="B38" s="249" t="s">
        <v>31</v>
      </c>
      <c r="C38" s="249" t="s">
        <v>639</v>
      </c>
      <c r="D38" s="299" t="s">
        <v>32</v>
      </c>
      <c r="E38" s="299"/>
      <c r="F38" s="300"/>
    </row>
    <row r="39" spans="1:7" ht="20.25" customHeight="1" x14ac:dyDescent="0.15">
      <c r="A39" s="298"/>
      <c r="B39" s="9" t="s">
        <v>542</v>
      </c>
      <c r="C39" s="9" t="s">
        <v>569</v>
      </c>
      <c r="D39" s="301" t="s">
        <v>568</v>
      </c>
      <c r="E39" s="302"/>
      <c r="F39" s="303"/>
    </row>
    <row r="40" spans="1:7" ht="20.25" customHeight="1" x14ac:dyDescent="0.15">
      <c r="A40" s="68" t="s">
        <v>636</v>
      </c>
      <c r="B40" s="304" t="s">
        <v>135</v>
      </c>
      <c r="C40" s="305"/>
      <c r="D40" s="306"/>
      <c r="E40" s="306"/>
      <c r="F40" s="307"/>
    </row>
    <row r="41" spans="1:7" ht="20.25" customHeight="1" x14ac:dyDescent="0.15">
      <c r="A41" s="68" t="s">
        <v>38</v>
      </c>
      <c r="B41" s="308" t="s">
        <v>551</v>
      </c>
      <c r="C41" s="306"/>
      <c r="D41" s="306"/>
      <c r="E41" s="306"/>
      <c r="F41" s="307"/>
    </row>
    <row r="42" spans="1:7" ht="20.25" customHeight="1" thickBot="1" x14ac:dyDescent="0.2">
      <c r="A42" s="61" t="s">
        <v>33</v>
      </c>
      <c r="B42" s="295"/>
      <c r="C42" s="295"/>
      <c r="D42" s="295"/>
      <c r="E42" s="295"/>
      <c r="F42" s="296"/>
    </row>
    <row r="43" spans="1:7" ht="20.25" customHeight="1" thickTop="1" x14ac:dyDescent="0.15">
      <c r="A43" s="60" t="s">
        <v>26</v>
      </c>
      <c r="B43" s="309" t="s">
        <v>528</v>
      </c>
      <c r="C43" s="310"/>
      <c r="D43" s="310"/>
      <c r="E43" s="310"/>
      <c r="F43" s="311"/>
      <c r="G43" s="331"/>
    </row>
    <row r="44" spans="1:7" ht="20.25" customHeight="1" x14ac:dyDescent="0.15">
      <c r="A44" s="312" t="s">
        <v>34</v>
      </c>
      <c r="B44" s="315" t="s">
        <v>27</v>
      </c>
      <c r="C44" s="316" t="s">
        <v>640</v>
      </c>
      <c r="D44" s="247" t="s">
        <v>35</v>
      </c>
      <c r="E44" s="247" t="s">
        <v>28</v>
      </c>
      <c r="F44" s="248" t="s">
        <v>88</v>
      </c>
    </row>
    <row r="45" spans="1:7" ht="20.25" customHeight="1" x14ac:dyDescent="0.15">
      <c r="A45" s="313"/>
      <c r="B45" s="315"/>
      <c r="C45" s="317"/>
      <c r="D45" s="247" t="s">
        <v>36</v>
      </c>
      <c r="E45" s="247" t="s">
        <v>29</v>
      </c>
      <c r="F45" s="248" t="s">
        <v>37</v>
      </c>
    </row>
    <row r="46" spans="1:7" ht="20.25" customHeight="1" x14ac:dyDescent="0.15">
      <c r="A46" s="313"/>
      <c r="B46" s="318">
        <v>44504</v>
      </c>
      <c r="C46" s="319" t="s">
        <v>609</v>
      </c>
      <c r="D46" s="321">
        <v>1400000</v>
      </c>
      <c r="E46" s="321">
        <v>1285200</v>
      </c>
      <c r="F46" s="323">
        <v>0.91800000000000004</v>
      </c>
    </row>
    <row r="47" spans="1:7" ht="20.25" customHeight="1" x14ac:dyDescent="0.15">
      <c r="A47" s="314"/>
      <c r="B47" s="318"/>
      <c r="C47" s="320"/>
      <c r="D47" s="322"/>
      <c r="E47" s="322"/>
      <c r="F47" s="323"/>
    </row>
    <row r="48" spans="1:7" ht="20.25" customHeight="1" x14ac:dyDescent="0.15">
      <c r="A48" s="297" t="s">
        <v>30</v>
      </c>
      <c r="B48" s="249" t="s">
        <v>31</v>
      </c>
      <c r="C48" s="249" t="s">
        <v>639</v>
      </c>
      <c r="D48" s="299" t="s">
        <v>32</v>
      </c>
      <c r="E48" s="299"/>
      <c r="F48" s="300"/>
    </row>
    <row r="49" spans="1:6" ht="20.25" customHeight="1" x14ac:dyDescent="0.15">
      <c r="A49" s="298"/>
      <c r="B49" s="9" t="s">
        <v>543</v>
      </c>
      <c r="C49" s="9" t="s">
        <v>570</v>
      </c>
      <c r="D49" s="301" t="s">
        <v>568</v>
      </c>
      <c r="E49" s="302"/>
      <c r="F49" s="303"/>
    </row>
    <row r="50" spans="1:6" ht="20.25" customHeight="1" x14ac:dyDescent="0.15">
      <c r="A50" s="68" t="s">
        <v>641</v>
      </c>
      <c r="B50" s="304" t="s">
        <v>135</v>
      </c>
      <c r="C50" s="305"/>
      <c r="D50" s="306"/>
      <c r="E50" s="306"/>
      <c r="F50" s="307"/>
    </row>
    <row r="51" spans="1:6" ht="20.25" customHeight="1" x14ac:dyDescent="0.15">
      <c r="A51" s="68" t="s">
        <v>38</v>
      </c>
      <c r="B51" s="308" t="s">
        <v>551</v>
      </c>
      <c r="C51" s="306"/>
      <c r="D51" s="306"/>
      <c r="E51" s="306"/>
      <c r="F51" s="307"/>
    </row>
    <row r="52" spans="1:6" ht="20.25" customHeight="1" thickBot="1" x14ac:dyDescent="0.2">
      <c r="A52" s="61" t="s">
        <v>33</v>
      </c>
      <c r="B52" s="295"/>
      <c r="C52" s="295"/>
      <c r="D52" s="295"/>
      <c r="E52" s="295"/>
      <c r="F52" s="296"/>
    </row>
    <row r="53" spans="1:6" ht="20.25" customHeight="1" thickTop="1" x14ac:dyDescent="0.15">
      <c r="A53" s="60" t="s">
        <v>26</v>
      </c>
      <c r="B53" s="309" t="s">
        <v>529</v>
      </c>
      <c r="C53" s="310"/>
      <c r="D53" s="310"/>
      <c r="E53" s="310"/>
      <c r="F53" s="311"/>
    </row>
    <row r="54" spans="1:6" ht="20.25" customHeight="1" x14ac:dyDescent="0.15">
      <c r="A54" s="312" t="s">
        <v>34</v>
      </c>
      <c r="B54" s="315" t="s">
        <v>27</v>
      </c>
      <c r="C54" s="316" t="s">
        <v>643</v>
      </c>
      <c r="D54" s="247" t="s">
        <v>35</v>
      </c>
      <c r="E54" s="247" t="s">
        <v>28</v>
      </c>
      <c r="F54" s="248" t="s">
        <v>88</v>
      </c>
    </row>
    <row r="55" spans="1:6" ht="20.25" customHeight="1" x14ac:dyDescent="0.15">
      <c r="A55" s="313"/>
      <c r="B55" s="315"/>
      <c r="C55" s="317"/>
      <c r="D55" s="247" t="s">
        <v>36</v>
      </c>
      <c r="E55" s="247" t="s">
        <v>29</v>
      </c>
      <c r="F55" s="248" t="s">
        <v>37</v>
      </c>
    </row>
    <row r="56" spans="1:6" ht="20.25" customHeight="1" x14ac:dyDescent="0.15">
      <c r="A56" s="313"/>
      <c r="B56" s="318">
        <v>44505</v>
      </c>
      <c r="C56" s="319" t="s">
        <v>610</v>
      </c>
      <c r="D56" s="321">
        <v>7000000</v>
      </c>
      <c r="E56" s="321">
        <v>6664000</v>
      </c>
      <c r="F56" s="323">
        <v>0.95199999999999996</v>
      </c>
    </row>
    <row r="57" spans="1:6" ht="20.25" customHeight="1" x14ac:dyDescent="0.15">
      <c r="A57" s="314"/>
      <c r="B57" s="318"/>
      <c r="C57" s="320"/>
      <c r="D57" s="322"/>
      <c r="E57" s="322"/>
      <c r="F57" s="323"/>
    </row>
    <row r="58" spans="1:6" ht="20.25" customHeight="1" x14ac:dyDescent="0.15">
      <c r="A58" s="297" t="s">
        <v>30</v>
      </c>
      <c r="B58" s="249" t="s">
        <v>31</v>
      </c>
      <c r="C58" s="249" t="s">
        <v>644</v>
      </c>
      <c r="D58" s="299" t="s">
        <v>32</v>
      </c>
      <c r="E58" s="299"/>
      <c r="F58" s="300"/>
    </row>
    <row r="59" spans="1:6" ht="20.25" customHeight="1" x14ac:dyDescent="0.15">
      <c r="A59" s="298"/>
      <c r="B59" s="9" t="s">
        <v>320</v>
      </c>
      <c r="C59" s="9" t="s">
        <v>572</v>
      </c>
      <c r="D59" s="301" t="s">
        <v>571</v>
      </c>
      <c r="E59" s="302"/>
      <c r="F59" s="303"/>
    </row>
    <row r="60" spans="1:6" ht="20.25" customHeight="1" x14ac:dyDescent="0.15">
      <c r="A60" s="68" t="s">
        <v>645</v>
      </c>
      <c r="B60" s="304" t="s">
        <v>135</v>
      </c>
      <c r="C60" s="305"/>
      <c r="D60" s="306"/>
      <c r="E60" s="306"/>
      <c r="F60" s="307"/>
    </row>
    <row r="61" spans="1:6" ht="20.25" customHeight="1" x14ac:dyDescent="0.15">
      <c r="A61" s="68" t="s">
        <v>38</v>
      </c>
      <c r="B61" s="308" t="s">
        <v>642</v>
      </c>
      <c r="C61" s="306"/>
      <c r="D61" s="306"/>
      <c r="E61" s="306"/>
      <c r="F61" s="307"/>
    </row>
    <row r="62" spans="1:6" ht="20.25" customHeight="1" thickBot="1" x14ac:dyDescent="0.2">
      <c r="A62" s="61" t="s">
        <v>33</v>
      </c>
      <c r="B62" s="295"/>
      <c r="C62" s="295"/>
      <c r="D62" s="295"/>
      <c r="E62" s="295"/>
      <c r="F62" s="296"/>
    </row>
    <row r="63" spans="1:6" ht="20.25" customHeight="1" thickTop="1" x14ac:dyDescent="0.15">
      <c r="A63" s="60" t="s">
        <v>26</v>
      </c>
      <c r="B63" s="309" t="s">
        <v>530</v>
      </c>
      <c r="C63" s="310"/>
      <c r="D63" s="310"/>
      <c r="E63" s="310"/>
      <c r="F63" s="311"/>
    </row>
    <row r="64" spans="1:6" ht="20.25" customHeight="1" x14ac:dyDescent="0.15">
      <c r="A64" s="312" t="s">
        <v>34</v>
      </c>
      <c r="B64" s="315" t="s">
        <v>27</v>
      </c>
      <c r="C64" s="316" t="s">
        <v>643</v>
      </c>
      <c r="D64" s="247" t="s">
        <v>35</v>
      </c>
      <c r="E64" s="247" t="s">
        <v>28</v>
      </c>
      <c r="F64" s="248" t="s">
        <v>88</v>
      </c>
    </row>
    <row r="65" spans="1:6" ht="20.25" customHeight="1" x14ac:dyDescent="0.15">
      <c r="A65" s="313"/>
      <c r="B65" s="315"/>
      <c r="C65" s="317"/>
      <c r="D65" s="247" t="s">
        <v>36</v>
      </c>
      <c r="E65" s="247" t="s">
        <v>29</v>
      </c>
      <c r="F65" s="248" t="s">
        <v>37</v>
      </c>
    </row>
    <row r="66" spans="1:6" ht="20.25" customHeight="1" x14ac:dyDescent="0.15">
      <c r="A66" s="313"/>
      <c r="B66" s="318">
        <v>44508</v>
      </c>
      <c r="C66" s="319" t="s">
        <v>611</v>
      </c>
      <c r="D66" s="321">
        <v>9500000</v>
      </c>
      <c r="E66" s="321">
        <v>9025000</v>
      </c>
      <c r="F66" s="323">
        <v>0.95</v>
      </c>
    </row>
    <row r="67" spans="1:6" ht="20.25" customHeight="1" x14ac:dyDescent="0.15">
      <c r="A67" s="314"/>
      <c r="B67" s="318"/>
      <c r="C67" s="320"/>
      <c r="D67" s="322"/>
      <c r="E67" s="322"/>
      <c r="F67" s="323"/>
    </row>
    <row r="68" spans="1:6" ht="20.25" customHeight="1" x14ac:dyDescent="0.15">
      <c r="A68" s="297" t="s">
        <v>30</v>
      </c>
      <c r="B68" s="249" t="s">
        <v>31</v>
      </c>
      <c r="C68" s="249" t="s">
        <v>646</v>
      </c>
      <c r="D68" s="299" t="s">
        <v>32</v>
      </c>
      <c r="E68" s="299"/>
      <c r="F68" s="300"/>
    </row>
    <row r="69" spans="1:6" ht="20.25" customHeight="1" x14ac:dyDescent="0.15">
      <c r="A69" s="298"/>
      <c r="B69" s="9" t="s">
        <v>286</v>
      </c>
      <c r="C69" s="9" t="s">
        <v>575</v>
      </c>
      <c r="D69" s="301" t="s">
        <v>574</v>
      </c>
      <c r="E69" s="302"/>
      <c r="F69" s="303"/>
    </row>
    <row r="70" spans="1:6" ht="20.25" customHeight="1" x14ac:dyDescent="0.15">
      <c r="A70" s="68" t="s">
        <v>647</v>
      </c>
      <c r="B70" s="304" t="s">
        <v>135</v>
      </c>
      <c r="C70" s="305"/>
      <c r="D70" s="306"/>
      <c r="E70" s="306"/>
      <c r="F70" s="307"/>
    </row>
    <row r="71" spans="1:6" ht="20.25" customHeight="1" x14ac:dyDescent="0.15">
      <c r="A71" s="68" t="s">
        <v>38</v>
      </c>
      <c r="B71" s="308" t="s">
        <v>295</v>
      </c>
      <c r="C71" s="306"/>
      <c r="D71" s="306"/>
      <c r="E71" s="306"/>
      <c r="F71" s="307"/>
    </row>
    <row r="72" spans="1:6" ht="20.25" customHeight="1" thickBot="1" x14ac:dyDescent="0.2">
      <c r="A72" s="61" t="s">
        <v>33</v>
      </c>
      <c r="B72" s="295"/>
      <c r="C72" s="295"/>
      <c r="D72" s="295"/>
      <c r="E72" s="295"/>
      <c r="F72" s="296"/>
    </row>
    <row r="73" spans="1:6" ht="20.25" customHeight="1" thickTop="1" x14ac:dyDescent="0.15">
      <c r="A73" s="60" t="s">
        <v>26</v>
      </c>
      <c r="B73" s="309" t="s">
        <v>531</v>
      </c>
      <c r="C73" s="310"/>
      <c r="D73" s="310"/>
      <c r="E73" s="310"/>
      <c r="F73" s="311"/>
    </row>
    <row r="74" spans="1:6" ht="20.25" customHeight="1" x14ac:dyDescent="0.15">
      <c r="A74" s="312" t="s">
        <v>34</v>
      </c>
      <c r="B74" s="315" t="s">
        <v>27</v>
      </c>
      <c r="C74" s="316" t="s">
        <v>643</v>
      </c>
      <c r="D74" s="247" t="s">
        <v>35</v>
      </c>
      <c r="E74" s="247" t="s">
        <v>28</v>
      </c>
      <c r="F74" s="248" t="s">
        <v>88</v>
      </c>
    </row>
    <row r="75" spans="1:6" ht="20.25" customHeight="1" x14ac:dyDescent="0.15">
      <c r="A75" s="313"/>
      <c r="B75" s="315"/>
      <c r="C75" s="317"/>
      <c r="D75" s="247" t="s">
        <v>36</v>
      </c>
      <c r="E75" s="247" t="s">
        <v>29</v>
      </c>
      <c r="F75" s="248" t="s">
        <v>37</v>
      </c>
    </row>
    <row r="76" spans="1:6" ht="20.25" customHeight="1" x14ac:dyDescent="0.15">
      <c r="A76" s="313"/>
      <c r="B76" s="318">
        <v>44512</v>
      </c>
      <c r="C76" s="319" t="s">
        <v>612</v>
      </c>
      <c r="D76" s="321">
        <v>1760000</v>
      </c>
      <c r="E76" s="321">
        <v>1705000</v>
      </c>
      <c r="F76" s="323">
        <v>0.96875</v>
      </c>
    </row>
    <row r="77" spans="1:6" ht="20.25" customHeight="1" x14ac:dyDescent="0.15">
      <c r="A77" s="314"/>
      <c r="B77" s="318"/>
      <c r="C77" s="320"/>
      <c r="D77" s="322"/>
      <c r="E77" s="322"/>
      <c r="F77" s="323"/>
    </row>
    <row r="78" spans="1:6" ht="20.25" customHeight="1" x14ac:dyDescent="0.15">
      <c r="A78" s="297" t="s">
        <v>30</v>
      </c>
      <c r="B78" s="249" t="s">
        <v>31</v>
      </c>
      <c r="C78" s="249" t="s">
        <v>648</v>
      </c>
      <c r="D78" s="299" t="s">
        <v>32</v>
      </c>
      <c r="E78" s="299"/>
      <c r="F78" s="300"/>
    </row>
    <row r="79" spans="1:6" ht="20.25" customHeight="1" x14ac:dyDescent="0.15">
      <c r="A79" s="298"/>
      <c r="B79" s="9" t="s">
        <v>544</v>
      </c>
      <c r="C79" s="9" t="s">
        <v>577</v>
      </c>
      <c r="D79" s="301" t="s">
        <v>576</v>
      </c>
      <c r="E79" s="302"/>
      <c r="F79" s="303"/>
    </row>
    <row r="80" spans="1:6" ht="20.25" customHeight="1" x14ac:dyDescent="0.15">
      <c r="A80" s="68" t="s">
        <v>649</v>
      </c>
      <c r="B80" s="304" t="s">
        <v>135</v>
      </c>
      <c r="C80" s="305"/>
      <c r="D80" s="306"/>
      <c r="E80" s="306"/>
      <c r="F80" s="307"/>
    </row>
    <row r="81" spans="1:6" ht="20.25" customHeight="1" x14ac:dyDescent="0.15">
      <c r="A81" s="68" t="s">
        <v>38</v>
      </c>
      <c r="B81" s="308" t="s">
        <v>333</v>
      </c>
      <c r="C81" s="306"/>
      <c r="D81" s="306"/>
      <c r="E81" s="306"/>
      <c r="F81" s="307"/>
    </row>
    <row r="82" spans="1:6" ht="20.25" customHeight="1" thickBot="1" x14ac:dyDescent="0.2">
      <c r="A82" s="61" t="s">
        <v>33</v>
      </c>
      <c r="B82" s="295"/>
      <c r="C82" s="295"/>
      <c r="D82" s="295"/>
      <c r="E82" s="295"/>
      <c r="F82" s="296"/>
    </row>
    <row r="83" spans="1:6" ht="20.25" customHeight="1" thickTop="1" x14ac:dyDescent="0.15">
      <c r="A83" s="60" t="s">
        <v>26</v>
      </c>
      <c r="B83" s="309" t="s">
        <v>532</v>
      </c>
      <c r="C83" s="310"/>
      <c r="D83" s="310"/>
      <c r="E83" s="310"/>
      <c r="F83" s="311"/>
    </row>
    <row r="84" spans="1:6" ht="20.25" customHeight="1" x14ac:dyDescent="0.15">
      <c r="A84" s="312" t="s">
        <v>34</v>
      </c>
      <c r="B84" s="315" t="s">
        <v>27</v>
      </c>
      <c r="C84" s="316" t="s">
        <v>650</v>
      </c>
      <c r="D84" s="247" t="s">
        <v>35</v>
      </c>
      <c r="E84" s="247" t="s">
        <v>28</v>
      </c>
      <c r="F84" s="248" t="s">
        <v>88</v>
      </c>
    </row>
    <row r="85" spans="1:6" ht="20.25" customHeight="1" x14ac:dyDescent="0.15">
      <c r="A85" s="313"/>
      <c r="B85" s="315"/>
      <c r="C85" s="317"/>
      <c r="D85" s="247" t="s">
        <v>36</v>
      </c>
      <c r="E85" s="247" t="s">
        <v>29</v>
      </c>
      <c r="F85" s="248" t="s">
        <v>37</v>
      </c>
    </row>
    <row r="86" spans="1:6" ht="20.25" customHeight="1" x14ac:dyDescent="0.15">
      <c r="A86" s="313"/>
      <c r="B86" s="318">
        <v>44512</v>
      </c>
      <c r="C86" s="319" t="s">
        <v>614</v>
      </c>
      <c r="D86" s="321">
        <v>10410000</v>
      </c>
      <c r="E86" s="321">
        <v>9860000</v>
      </c>
      <c r="F86" s="323">
        <v>0.94716618635926997</v>
      </c>
    </row>
    <row r="87" spans="1:6" ht="20.25" customHeight="1" x14ac:dyDescent="0.15">
      <c r="A87" s="314"/>
      <c r="B87" s="318"/>
      <c r="C87" s="320"/>
      <c r="D87" s="322"/>
      <c r="E87" s="322"/>
      <c r="F87" s="323"/>
    </row>
    <row r="88" spans="1:6" ht="20.25" customHeight="1" x14ac:dyDescent="0.15">
      <c r="A88" s="297" t="s">
        <v>30</v>
      </c>
      <c r="B88" s="249" t="s">
        <v>31</v>
      </c>
      <c r="C88" s="249" t="s">
        <v>651</v>
      </c>
      <c r="D88" s="299" t="s">
        <v>32</v>
      </c>
      <c r="E88" s="299"/>
      <c r="F88" s="300"/>
    </row>
    <row r="89" spans="1:6" ht="20.25" customHeight="1" x14ac:dyDescent="0.15">
      <c r="A89" s="298"/>
      <c r="B89" s="9" t="s">
        <v>545</v>
      </c>
      <c r="C89" s="9" t="s">
        <v>579</v>
      </c>
      <c r="D89" s="301" t="s">
        <v>578</v>
      </c>
      <c r="E89" s="302"/>
      <c r="F89" s="303"/>
    </row>
    <row r="90" spans="1:6" ht="20.25" customHeight="1" x14ac:dyDescent="0.15">
      <c r="A90" s="68" t="s">
        <v>652</v>
      </c>
      <c r="B90" s="304" t="s">
        <v>135</v>
      </c>
      <c r="C90" s="305"/>
      <c r="D90" s="306"/>
      <c r="E90" s="306"/>
      <c r="F90" s="307"/>
    </row>
    <row r="91" spans="1:6" ht="20.25" customHeight="1" x14ac:dyDescent="0.15">
      <c r="A91" s="68" t="s">
        <v>38</v>
      </c>
      <c r="B91" s="308" t="s">
        <v>551</v>
      </c>
      <c r="C91" s="306"/>
      <c r="D91" s="306"/>
      <c r="E91" s="306"/>
      <c r="F91" s="307"/>
    </row>
    <row r="92" spans="1:6" ht="20.25" customHeight="1" thickBot="1" x14ac:dyDescent="0.2">
      <c r="A92" s="61" t="s">
        <v>33</v>
      </c>
      <c r="B92" s="295"/>
      <c r="C92" s="295"/>
      <c r="D92" s="295"/>
      <c r="E92" s="295"/>
      <c r="F92" s="296"/>
    </row>
    <row r="93" spans="1:6" ht="20.25" customHeight="1" thickTop="1" x14ac:dyDescent="0.15">
      <c r="A93" s="60" t="s">
        <v>26</v>
      </c>
      <c r="B93" s="309" t="s">
        <v>580</v>
      </c>
      <c r="C93" s="310"/>
      <c r="D93" s="310"/>
      <c r="E93" s="310"/>
      <c r="F93" s="311"/>
    </row>
    <row r="94" spans="1:6" ht="20.25" customHeight="1" x14ac:dyDescent="0.15">
      <c r="A94" s="312" t="s">
        <v>34</v>
      </c>
      <c r="B94" s="315" t="s">
        <v>27</v>
      </c>
      <c r="C94" s="316" t="s">
        <v>653</v>
      </c>
      <c r="D94" s="247" t="s">
        <v>35</v>
      </c>
      <c r="E94" s="247" t="s">
        <v>28</v>
      </c>
      <c r="F94" s="248" t="s">
        <v>88</v>
      </c>
    </row>
    <row r="95" spans="1:6" ht="20.25" customHeight="1" x14ac:dyDescent="0.15">
      <c r="A95" s="313"/>
      <c r="B95" s="315"/>
      <c r="C95" s="317"/>
      <c r="D95" s="247" t="s">
        <v>36</v>
      </c>
      <c r="E95" s="247" t="s">
        <v>29</v>
      </c>
      <c r="F95" s="248" t="s">
        <v>37</v>
      </c>
    </row>
    <row r="96" spans="1:6" ht="20.25" customHeight="1" x14ac:dyDescent="0.15">
      <c r="A96" s="313"/>
      <c r="B96" s="318">
        <v>44518</v>
      </c>
      <c r="C96" s="319" t="s">
        <v>667</v>
      </c>
      <c r="D96" s="321">
        <v>67925200</v>
      </c>
      <c r="E96" s="321">
        <v>59615000</v>
      </c>
      <c r="F96" s="323">
        <v>0.87765659872919033</v>
      </c>
    </row>
    <row r="97" spans="1:6" ht="20.25" customHeight="1" x14ac:dyDescent="0.15">
      <c r="A97" s="314"/>
      <c r="B97" s="318"/>
      <c r="C97" s="320"/>
      <c r="D97" s="322"/>
      <c r="E97" s="322"/>
      <c r="F97" s="323"/>
    </row>
    <row r="98" spans="1:6" ht="20.25" customHeight="1" x14ac:dyDescent="0.15">
      <c r="A98" s="297" t="s">
        <v>30</v>
      </c>
      <c r="B98" s="249" t="s">
        <v>31</v>
      </c>
      <c r="C98" s="249" t="s">
        <v>370</v>
      </c>
      <c r="D98" s="299" t="s">
        <v>32</v>
      </c>
      <c r="E98" s="299"/>
      <c r="F98" s="300"/>
    </row>
    <row r="99" spans="1:6" ht="20.25" customHeight="1" x14ac:dyDescent="0.15">
      <c r="A99" s="298"/>
      <c r="B99" s="9" t="s">
        <v>583</v>
      </c>
      <c r="C99" s="9" t="s">
        <v>584</v>
      </c>
      <c r="D99" s="301" t="s">
        <v>582</v>
      </c>
      <c r="E99" s="302"/>
      <c r="F99" s="303"/>
    </row>
    <row r="100" spans="1:6" ht="20.25" customHeight="1" x14ac:dyDescent="0.15">
      <c r="A100" s="68" t="s">
        <v>652</v>
      </c>
      <c r="B100" s="304" t="s">
        <v>581</v>
      </c>
      <c r="C100" s="305"/>
      <c r="D100" s="306"/>
      <c r="E100" s="306"/>
      <c r="F100" s="307"/>
    </row>
    <row r="101" spans="1:6" ht="20.25" customHeight="1" x14ac:dyDescent="0.15">
      <c r="A101" s="68" t="s">
        <v>38</v>
      </c>
      <c r="B101" s="308" t="s">
        <v>298</v>
      </c>
      <c r="C101" s="306"/>
      <c r="D101" s="306"/>
      <c r="E101" s="306"/>
      <c r="F101" s="307"/>
    </row>
    <row r="102" spans="1:6" ht="20.25" customHeight="1" thickBot="1" x14ac:dyDescent="0.2">
      <c r="A102" s="61" t="s">
        <v>33</v>
      </c>
      <c r="B102" s="295"/>
      <c r="C102" s="295"/>
      <c r="D102" s="295"/>
      <c r="E102" s="295"/>
      <c r="F102" s="296"/>
    </row>
    <row r="103" spans="1:6" ht="20.25" customHeight="1" thickTop="1" x14ac:dyDescent="0.15">
      <c r="A103" s="60" t="s">
        <v>26</v>
      </c>
      <c r="B103" s="309" t="s">
        <v>533</v>
      </c>
      <c r="C103" s="310"/>
      <c r="D103" s="310"/>
      <c r="E103" s="310"/>
      <c r="F103" s="311"/>
    </row>
    <row r="104" spans="1:6" ht="20.25" customHeight="1" x14ac:dyDescent="0.15">
      <c r="A104" s="312" t="s">
        <v>34</v>
      </c>
      <c r="B104" s="315" t="s">
        <v>27</v>
      </c>
      <c r="C104" s="316" t="s">
        <v>650</v>
      </c>
      <c r="D104" s="247" t="s">
        <v>35</v>
      </c>
      <c r="E104" s="247" t="s">
        <v>28</v>
      </c>
      <c r="F104" s="248" t="s">
        <v>88</v>
      </c>
    </row>
    <row r="105" spans="1:6" ht="20.25" customHeight="1" x14ac:dyDescent="0.15">
      <c r="A105" s="313"/>
      <c r="B105" s="315"/>
      <c r="C105" s="317"/>
      <c r="D105" s="247" t="s">
        <v>36</v>
      </c>
      <c r="E105" s="247" t="s">
        <v>29</v>
      </c>
      <c r="F105" s="248" t="s">
        <v>37</v>
      </c>
    </row>
    <row r="106" spans="1:6" ht="20.25" customHeight="1" x14ac:dyDescent="0.15">
      <c r="A106" s="313"/>
      <c r="B106" s="318">
        <v>44518</v>
      </c>
      <c r="C106" s="319" t="s">
        <v>616</v>
      </c>
      <c r="D106" s="321">
        <v>15300000</v>
      </c>
      <c r="E106" s="321">
        <v>14500000</v>
      </c>
      <c r="F106" s="323">
        <v>0.94771241830065356</v>
      </c>
    </row>
    <row r="107" spans="1:6" ht="20.25" customHeight="1" x14ac:dyDescent="0.15">
      <c r="A107" s="314"/>
      <c r="B107" s="318"/>
      <c r="C107" s="320"/>
      <c r="D107" s="322"/>
      <c r="E107" s="322"/>
      <c r="F107" s="323"/>
    </row>
    <row r="108" spans="1:6" ht="20.25" customHeight="1" x14ac:dyDescent="0.15">
      <c r="A108" s="297" t="s">
        <v>30</v>
      </c>
      <c r="B108" s="249" t="s">
        <v>31</v>
      </c>
      <c r="C108" s="249" t="s">
        <v>654</v>
      </c>
      <c r="D108" s="299" t="s">
        <v>32</v>
      </c>
      <c r="E108" s="299"/>
      <c r="F108" s="300"/>
    </row>
    <row r="109" spans="1:6" ht="20.25" customHeight="1" x14ac:dyDescent="0.15">
      <c r="A109" s="298"/>
      <c r="B109" s="9" t="s">
        <v>546</v>
      </c>
      <c r="C109" s="9" t="s">
        <v>586</v>
      </c>
      <c r="D109" s="301" t="s">
        <v>585</v>
      </c>
      <c r="E109" s="302"/>
      <c r="F109" s="303"/>
    </row>
    <row r="110" spans="1:6" ht="20.25" customHeight="1" x14ac:dyDescent="0.15">
      <c r="A110" s="68" t="s">
        <v>655</v>
      </c>
      <c r="B110" s="304" t="s">
        <v>135</v>
      </c>
      <c r="C110" s="305"/>
      <c r="D110" s="306"/>
      <c r="E110" s="306"/>
      <c r="F110" s="307"/>
    </row>
    <row r="111" spans="1:6" ht="20.25" customHeight="1" x14ac:dyDescent="0.15">
      <c r="A111" s="68" t="s">
        <v>38</v>
      </c>
      <c r="B111" s="308" t="s">
        <v>333</v>
      </c>
      <c r="C111" s="306"/>
      <c r="D111" s="306"/>
      <c r="E111" s="306"/>
      <c r="F111" s="307"/>
    </row>
    <row r="112" spans="1:6" ht="20.25" customHeight="1" thickBot="1" x14ac:dyDescent="0.2">
      <c r="A112" s="61" t="s">
        <v>33</v>
      </c>
      <c r="B112" s="295"/>
      <c r="C112" s="295"/>
      <c r="D112" s="295"/>
      <c r="E112" s="295"/>
      <c r="F112" s="296"/>
    </row>
    <row r="113" spans="1:7" ht="20.25" customHeight="1" thickTop="1" x14ac:dyDescent="0.15">
      <c r="A113" s="60" t="s">
        <v>26</v>
      </c>
      <c r="B113" s="309" t="s">
        <v>535</v>
      </c>
      <c r="C113" s="310"/>
      <c r="D113" s="310"/>
      <c r="E113" s="310"/>
      <c r="F113" s="311"/>
    </row>
    <row r="114" spans="1:7" ht="20.25" customHeight="1" x14ac:dyDescent="0.15">
      <c r="A114" s="312" t="s">
        <v>34</v>
      </c>
      <c r="B114" s="315" t="s">
        <v>27</v>
      </c>
      <c r="C114" s="316" t="s">
        <v>656</v>
      </c>
      <c r="D114" s="247" t="s">
        <v>35</v>
      </c>
      <c r="E114" s="247" t="s">
        <v>28</v>
      </c>
      <c r="F114" s="248" t="s">
        <v>88</v>
      </c>
    </row>
    <row r="115" spans="1:7" ht="20.25" customHeight="1" x14ac:dyDescent="0.15">
      <c r="A115" s="313"/>
      <c r="B115" s="315"/>
      <c r="C115" s="317"/>
      <c r="D115" s="247" t="s">
        <v>36</v>
      </c>
      <c r="E115" s="247" t="s">
        <v>29</v>
      </c>
      <c r="F115" s="248" t="s">
        <v>37</v>
      </c>
    </row>
    <row r="116" spans="1:7" ht="20.25" customHeight="1" x14ac:dyDescent="0.15">
      <c r="A116" s="313"/>
      <c r="B116" s="318">
        <v>44519</v>
      </c>
      <c r="C116" s="319" t="s">
        <v>621</v>
      </c>
      <c r="D116" s="321">
        <v>2400000</v>
      </c>
      <c r="E116" s="321">
        <v>2200000</v>
      </c>
      <c r="F116" s="323">
        <v>0.91666666666666663</v>
      </c>
    </row>
    <row r="117" spans="1:7" ht="20.25" customHeight="1" x14ac:dyDescent="0.15">
      <c r="A117" s="314"/>
      <c r="B117" s="318"/>
      <c r="C117" s="320"/>
      <c r="D117" s="322"/>
      <c r="E117" s="322"/>
      <c r="F117" s="323"/>
    </row>
    <row r="118" spans="1:7" ht="20.25" customHeight="1" x14ac:dyDescent="0.15">
      <c r="A118" s="297" t="s">
        <v>30</v>
      </c>
      <c r="B118" s="249" t="s">
        <v>31</v>
      </c>
      <c r="C118" s="249" t="s">
        <v>654</v>
      </c>
      <c r="D118" s="299" t="s">
        <v>32</v>
      </c>
      <c r="E118" s="299"/>
      <c r="F118" s="300"/>
    </row>
    <row r="119" spans="1:7" ht="20.25" customHeight="1" x14ac:dyDescent="0.15">
      <c r="A119" s="298"/>
      <c r="B119" s="9" t="s">
        <v>547</v>
      </c>
      <c r="C119" s="9" t="s">
        <v>588</v>
      </c>
      <c r="D119" s="301" t="s">
        <v>587</v>
      </c>
      <c r="E119" s="302"/>
      <c r="F119" s="303"/>
    </row>
    <row r="120" spans="1:7" ht="20.25" customHeight="1" x14ac:dyDescent="0.15">
      <c r="A120" s="68" t="s">
        <v>657</v>
      </c>
      <c r="B120" s="304" t="s">
        <v>135</v>
      </c>
      <c r="C120" s="305"/>
      <c r="D120" s="306"/>
      <c r="E120" s="306"/>
      <c r="F120" s="307"/>
    </row>
    <row r="121" spans="1:7" ht="20.25" customHeight="1" x14ac:dyDescent="0.15">
      <c r="A121" s="68" t="s">
        <v>38</v>
      </c>
      <c r="B121" s="308" t="s">
        <v>273</v>
      </c>
      <c r="C121" s="306"/>
      <c r="D121" s="306"/>
      <c r="E121" s="306"/>
      <c r="F121" s="307"/>
    </row>
    <row r="122" spans="1:7" ht="20.25" customHeight="1" thickBot="1" x14ac:dyDescent="0.2">
      <c r="A122" s="61" t="s">
        <v>33</v>
      </c>
      <c r="B122" s="295"/>
      <c r="C122" s="295"/>
      <c r="D122" s="295"/>
      <c r="E122" s="295"/>
      <c r="F122" s="296"/>
    </row>
    <row r="123" spans="1:7" ht="20.25" customHeight="1" thickTop="1" x14ac:dyDescent="0.15">
      <c r="A123" s="60" t="s">
        <v>26</v>
      </c>
      <c r="B123" s="309" t="s">
        <v>536</v>
      </c>
      <c r="C123" s="310"/>
      <c r="D123" s="310"/>
      <c r="E123" s="310"/>
      <c r="F123" s="311"/>
      <c r="G123" s="331"/>
    </row>
    <row r="124" spans="1:7" ht="20.25" customHeight="1" x14ac:dyDescent="0.15">
      <c r="A124" s="312" t="s">
        <v>34</v>
      </c>
      <c r="B124" s="315" t="s">
        <v>27</v>
      </c>
      <c r="C124" s="316" t="s">
        <v>658</v>
      </c>
      <c r="D124" s="247" t="s">
        <v>35</v>
      </c>
      <c r="E124" s="247" t="s">
        <v>28</v>
      </c>
      <c r="F124" s="248" t="s">
        <v>88</v>
      </c>
    </row>
    <row r="125" spans="1:7" ht="20.25" customHeight="1" x14ac:dyDescent="0.15">
      <c r="A125" s="313"/>
      <c r="B125" s="315"/>
      <c r="C125" s="317"/>
      <c r="D125" s="247" t="s">
        <v>36</v>
      </c>
      <c r="E125" s="247" t="s">
        <v>29</v>
      </c>
      <c r="F125" s="248" t="s">
        <v>37</v>
      </c>
    </row>
    <row r="126" spans="1:7" ht="20.25" customHeight="1" x14ac:dyDescent="0.15">
      <c r="A126" s="313"/>
      <c r="B126" s="318">
        <v>44522</v>
      </c>
      <c r="C126" s="319" t="s">
        <v>623</v>
      </c>
      <c r="D126" s="321">
        <v>35000000</v>
      </c>
      <c r="E126" s="321">
        <v>33000000</v>
      </c>
      <c r="F126" s="323">
        <v>0.94285714285714284</v>
      </c>
    </row>
    <row r="127" spans="1:7" ht="20.25" customHeight="1" x14ac:dyDescent="0.15">
      <c r="A127" s="314"/>
      <c r="B127" s="318"/>
      <c r="C127" s="320"/>
      <c r="D127" s="322"/>
      <c r="E127" s="322"/>
      <c r="F127" s="323"/>
    </row>
    <row r="128" spans="1:7" ht="20.25" customHeight="1" x14ac:dyDescent="0.15">
      <c r="A128" s="297" t="s">
        <v>30</v>
      </c>
      <c r="B128" s="249" t="s">
        <v>31</v>
      </c>
      <c r="C128" s="249" t="s">
        <v>659</v>
      </c>
      <c r="D128" s="299" t="s">
        <v>32</v>
      </c>
      <c r="E128" s="299"/>
      <c r="F128" s="300"/>
    </row>
    <row r="129" spans="1:7" ht="20.25" customHeight="1" x14ac:dyDescent="0.15">
      <c r="A129" s="298"/>
      <c r="B129" s="9" t="s">
        <v>548</v>
      </c>
      <c r="C129" s="9" t="s">
        <v>590</v>
      </c>
      <c r="D129" s="301" t="s">
        <v>589</v>
      </c>
      <c r="E129" s="302"/>
      <c r="F129" s="303"/>
    </row>
    <row r="130" spans="1:7" ht="20.25" customHeight="1" x14ac:dyDescent="0.15">
      <c r="A130" s="68" t="s">
        <v>655</v>
      </c>
      <c r="B130" s="304" t="s">
        <v>366</v>
      </c>
      <c r="C130" s="305"/>
      <c r="D130" s="306"/>
      <c r="E130" s="306"/>
      <c r="F130" s="307"/>
    </row>
    <row r="131" spans="1:7" ht="20.25" customHeight="1" x14ac:dyDescent="0.15">
      <c r="A131" s="68" t="s">
        <v>38</v>
      </c>
      <c r="B131" s="308" t="s">
        <v>295</v>
      </c>
      <c r="C131" s="306"/>
      <c r="D131" s="306"/>
      <c r="E131" s="306"/>
      <c r="F131" s="307"/>
    </row>
    <row r="132" spans="1:7" ht="20.25" customHeight="1" thickBot="1" x14ac:dyDescent="0.2">
      <c r="A132" s="61" t="s">
        <v>33</v>
      </c>
      <c r="B132" s="295"/>
      <c r="C132" s="295"/>
      <c r="D132" s="295"/>
      <c r="E132" s="295"/>
      <c r="F132" s="296"/>
    </row>
    <row r="133" spans="1:7" ht="20.25" customHeight="1" thickTop="1" x14ac:dyDescent="0.15">
      <c r="A133" s="60" t="s">
        <v>26</v>
      </c>
      <c r="B133" s="309" t="s">
        <v>537</v>
      </c>
      <c r="C133" s="310"/>
      <c r="D133" s="310"/>
      <c r="E133" s="310"/>
      <c r="F133" s="311"/>
      <c r="G133" s="331"/>
    </row>
    <row r="134" spans="1:7" ht="20.25" customHeight="1" x14ac:dyDescent="0.15">
      <c r="A134" s="312" t="s">
        <v>34</v>
      </c>
      <c r="B134" s="315" t="s">
        <v>27</v>
      </c>
      <c r="C134" s="316" t="s">
        <v>658</v>
      </c>
      <c r="D134" s="247" t="s">
        <v>35</v>
      </c>
      <c r="E134" s="247" t="s">
        <v>28</v>
      </c>
      <c r="F134" s="248" t="s">
        <v>88</v>
      </c>
    </row>
    <row r="135" spans="1:7" ht="20.25" customHeight="1" x14ac:dyDescent="0.15">
      <c r="A135" s="313"/>
      <c r="B135" s="315"/>
      <c r="C135" s="317"/>
      <c r="D135" s="247" t="s">
        <v>36</v>
      </c>
      <c r="E135" s="247" t="s">
        <v>29</v>
      </c>
      <c r="F135" s="248" t="s">
        <v>37</v>
      </c>
    </row>
    <row r="136" spans="1:7" ht="20.25" customHeight="1" x14ac:dyDescent="0.15">
      <c r="A136" s="313"/>
      <c r="B136" s="318">
        <v>44523</v>
      </c>
      <c r="C136" s="319" t="s">
        <v>624</v>
      </c>
      <c r="D136" s="321">
        <v>18700000</v>
      </c>
      <c r="E136" s="321">
        <v>17902500</v>
      </c>
      <c r="F136" s="323">
        <v>0.95735294117647063</v>
      </c>
    </row>
    <row r="137" spans="1:7" ht="20.25" customHeight="1" x14ac:dyDescent="0.15">
      <c r="A137" s="314"/>
      <c r="B137" s="318"/>
      <c r="C137" s="320"/>
      <c r="D137" s="322"/>
      <c r="E137" s="322"/>
      <c r="F137" s="323"/>
    </row>
    <row r="138" spans="1:7" ht="20.25" customHeight="1" x14ac:dyDescent="0.15">
      <c r="A138" s="297" t="s">
        <v>30</v>
      </c>
      <c r="B138" s="249" t="s">
        <v>31</v>
      </c>
      <c r="C138" s="249" t="s">
        <v>660</v>
      </c>
      <c r="D138" s="299" t="s">
        <v>32</v>
      </c>
      <c r="E138" s="299"/>
      <c r="F138" s="300"/>
    </row>
    <row r="139" spans="1:7" ht="20.25" customHeight="1" x14ac:dyDescent="0.15">
      <c r="A139" s="298"/>
      <c r="B139" s="9" t="s">
        <v>549</v>
      </c>
      <c r="C139" s="9" t="s">
        <v>592</v>
      </c>
      <c r="D139" s="301" t="s">
        <v>591</v>
      </c>
      <c r="E139" s="302"/>
      <c r="F139" s="303"/>
    </row>
    <row r="140" spans="1:7" ht="20.25" customHeight="1" x14ac:dyDescent="0.15">
      <c r="A140" s="68" t="s">
        <v>655</v>
      </c>
      <c r="B140" s="304" t="s">
        <v>135</v>
      </c>
      <c r="C140" s="305"/>
      <c r="D140" s="306"/>
      <c r="E140" s="306"/>
      <c r="F140" s="307"/>
    </row>
    <row r="141" spans="1:7" ht="20.25" customHeight="1" x14ac:dyDescent="0.15">
      <c r="A141" s="68" t="s">
        <v>38</v>
      </c>
      <c r="B141" s="308" t="s">
        <v>333</v>
      </c>
      <c r="C141" s="306"/>
      <c r="D141" s="306"/>
      <c r="E141" s="306"/>
      <c r="F141" s="307"/>
    </row>
    <row r="142" spans="1:7" ht="20.25" customHeight="1" thickBot="1" x14ac:dyDescent="0.2">
      <c r="A142" s="61" t="s">
        <v>33</v>
      </c>
      <c r="B142" s="295"/>
      <c r="C142" s="295"/>
      <c r="D142" s="295"/>
      <c r="E142" s="295"/>
      <c r="F142" s="296"/>
    </row>
    <row r="143" spans="1:7" ht="20.25" customHeight="1" thickTop="1" x14ac:dyDescent="0.15">
      <c r="A143" s="60" t="s">
        <v>26</v>
      </c>
      <c r="B143" s="309" t="s">
        <v>539</v>
      </c>
      <c r="C143" s="310"/>
      <c r="D143" s="310"/>
      <c r="E143" s="310"/>
      <c r="F143" s="311"/>
    </row>
    <row r="144" spans="1:7" ht="20.25" customHeight="1" x14ac:dyDescent="0.15">
      <c r="A144" s="312" t="s">
        <v>34</v>
      </c>
      <c r="B144" s="315" t="s">
        <v>27</v>
      </c>
      <c r="C144" s="316" t="s">
        <v>661</v>
      </c>
      <c r="D144" s="247" t="s">
        <v>35</v>
      </c>
      <c r="E144" s="247" t="s">
        <v>28</v>
      </c>
      <c r="F144" s="248" t="s">
        <v>88</v>
      </c>
    </row>
    <row r="145" spans="1:6" ht="20.25" customHeight="1" x14ac:dyDescent="0.15">
      <c r="A145" s="313"/>
      <c r="B145" s="315"/>
      <c r="C145" s="317"/>
      <c r="D145" s="247" t="s">
        <v>36</v>
      </c>
      <c r="E145" s="247" t="s">
        <v>29</v>
      </c>
      <c r="F145" s="248" t="s">
        <v>37</v>
      </c>
    </row>
    <row r="146" spans="1:6" ht="20.25" customHeight="1" x14ac:dyDescent="0.15">
      <c r="A146" s="313"/>
      <c r="B146" s="318">
        <v>44525</v>
      </c>
      <c r="C146" s="319" t="s">
        <v>627</v>
      </c>
      <c r="D146" s="321">
        <v>7000000</v>
      </c>
      <c r="E146" s="321">
        <v>6500000</v>
      </c>
      <c r="F146" s="323">
        <v>0.9285714285714286</v>
      </c>
    </row>
    <row r="147" spans="1:6" ht="20.25" customHeight="1" x14ac:dyDescent="0.15">
      <c r="A147" s="314"/>
      <c r="B147" s="318"/>
      <c r="C147" s="320"/>
      <c r="D147" s="322"/>
      <c r="E147" s="322"/>
      <c r="F147" s="323"/>
    </row>
    <row r="148" spans="1:6" ht="20.25" customHeight="1" x14ac:dyDescent="0.15">
      <c r="A148" s="297" t="s">
        <v>30</v>
      </c>
      <c r="B148" s="249" t="s">
        <v>31</v>
      </c>
      <c r="C148" s="249" t="s">
        <v>662</v>
      </c>
      <c r="D148" s="299" t="s">
        <v>32</v>
      </c>
      <c r="E148" s="299"/>
      <c r="F148" s="300"/>
    </row>
    <row r="149" spans="1:6" ht="20.25" customHeight="1" x14ac:dyDescent="0.15">
      <c r="A149" s="298"/>
      <c r="B149" s="9" t="s">
        <v>550</v>
      </c>
      <c r="C149" s="9" t="s">
        <v>594</v>
      </c>
      <c r="D149" s="301" t="s">
        <v>593</v>
      </c>
      <c r="E149" s="302"/>
      <c r="F149" s="303"/>
    </row>
    <row r="150" spans="1:6" ht="20.25" customHeight="1" x14ac:dyDescent="0.15">
      <c r="A150" s="68" t="s">
        <v>663</v>
      </c>
      <c r="B150" s="304" t="s">
        <v>135</v>
      </c>
      <c r="C150" s="305"/>
      <c r="D150" s="306"/>
      <c r="E150" s="306"/>
      <c r="F150" s="307"/>
    </row>
    <row r="151" spans="1:6" ht="20.25" customHeight="1" x14ac:dyDescent="0.15">
      <c r="A151" s="68" t="s">
        <v>38</v>
      </c>
      <c r="B151" s="308" t="s">
        <v>551</v>
      </c>
      <c r="C151" s="306"/>
      <c r="D151" s="306"/>
      <c r="E151" s="306"/>
      <c r="F151" s="307"/>
    </row>
    <row r="152" spans="1:6" ht="20.25" customHeight="1" thickBot="1" x14ac:dyDescent="0.2">
      <c r="A152" s="61" t="s">
        <v>33</v>
      </c>
      <c r="B152" s="295"/>
      <c r="C152" s="295"/>
      <c r="D152" s="295"/>
      <c r="E152" s="295"/>
      <c r="F152" s="296"/>
    </row>
    <row r="153" spans="1:6" ht="20.25" customHeight="1" thickTop="1" x14ac:dyDescent="0.15">
      <c r="A153" s="60" t="s">
        <v>26</v>
      </c>
      <c r="B153" s="309" t="s">
        <v>540</v>
      </c>
      <c r="C153" s="310"/>
      <c r="D153" s="310"/>
      <c r="E153" s="310"/>
      <c r="F153" s="311"/>
    </row>
    <row r="154" spans="1:6" ht="20.25" customHeight="1" x14ac:dyDescent="0.15">
      <c r="A154" s="312" t="s">
        <v>34</v>
      </c>
      <c r="B154" s="315" t="s">
        <v>27</v>
      </c>
      <c r="C154" s="316" t="s">
        <v>664</v>
      </c>
      <c r="D154" s="247" t="s">
        <v>35</v>
      </c>
      <c r="E154" s="247" t="s">
        <v>28</v>
      </c>
      <c r="F154" s="248" t="s">
        <v>88</v>
      </c>
    </row>
    <row r="155" spans="1:6" ht="20.25" customHeight="1" x14ac:dyDescent="0.15">
      <c r="A155" s="313"/>
      <c r="B155" s="315"/>
      <c r="C155" s="317"/>
      <c r="D155" s="247" t="s">
        <v>36</v>
      </c>
      <c r="E155" s="247" t="s">
        <v>29</v>
      </c>
      <c r="F155" s="248" t="s">
        <v>37</v>
      </c>
    </row>
    <row r="156" spans="1:6" ht="20.25" customHeight="1" x14ac:dyDescent="0.15">
      <c r="A156" s="313"/>
      <c r="B156" s="318">
        <v>44526</v>
      </c>
      <c r="C156" s="319" t="s">
        <v>629</v>
      </c>
      <c r="D156" s="321">
        <v>15400000</v>
      </c>
      <c r="E156" s="321">
        <v>14300000</v>
      </c>
      <c r="F156" s="323">
        <v>0.9285714285714286</v>
      </c>
    </row>
    <row r="157" spans="1:6" ht="20.25" customHeight="1" x14ac:dyDescent="0.15">
      <c r="A157" s="314"/>
      <c r="B157" s="318"/>
      <c r="C157" s="320"/>
      <c r="D157" s="322"/>
      <c r="E157" s="322"/>
      <c r="F157" s="323"/>
    </row>
    <row r="158" spans="1:6" ht="20.25" customHeight="1" x14ac:dyDescent="0.15">
      <c r="A158" s="297" t="s">
        <v>30</v>
      </c>
      <c r="B158" s="249" t="s">
        <v>31</v>
      </c>
      <c r="C158" s="249" t="s">
        <v>654</v>
      </c>
      <c r="D158" s="299" t="s">
        <v>32</v>
      </c>
      <c r="E158" s="299"/>
      <c r="F158" s="300"/>
    </row>
    <row r="159" spans="1:6" ht="20.25" customHeight="1" x14ac:dyDescent="0.15">
      <c r="A159" s="298"/>
      <c r="B159" s="9" t="s">
        <v>223</v>
      </c>
      <c r="C159" s="9" t="s">
        <v>596</v>
      </c>
      <c r="D159" s="301" t="s">
        <v>595</v>
      </c>
      <c r="E159" s="302"/>
      <c r="F159" s="303"/>
    </row>
    <row r="160" spans="1:6" ht="20.25" customHeight="1" x14ac:dyDescent="0.15">
      <c r="A160" s="68" t="s">
        <v>655</v>
      </c>
      <c r="B160" s="304" t="s">
        <v>135</v>
      </c>
      <c r="C160" s="305"/>
      <c r="D160" s="306"/>
      <c r="E160" s="306"/>
      <c r="F160" s="307"/>
    </row>
    <row r="161" spans="1:6" ht="20.25" customHeight="1" x14ac:dyDescent="0.15">
      <c r="A161" s="68" t="s">
        <v>38</v>
      </c>
      <c r="B161" s="308" t="s">
        <v>294</v>
      </c>
      <c r="C161" s="306"/>
      <c r="D161" s="306"/>
      <c r="E161" s="306"/>
      <c r="F161" s="307"/>
    </row>
    <row r="162" spans="1:6" ht="20.25" customHeight="1" thickBot="1" x14ac:dyDescent="0.2">
      <c r="A162" s="61" t="s">
        <v>33</v>
      </c>
      <c r="B162" s="295"/>
      <c r="C162" s="295"/>
      <c r="D162" s="295"/>
      <c r="E162" s="295"/>
      <c r="F162" s="296"/>
    </row>
    <row r="163" spans="1:6" ht="20.25" customHeight="1" thickTop="1" x14ac:dyDescent="0.15">
      <c r="A163" s="60" t="s">
        <v>26</v>
      </c>
      <c r="B163" s="309" t="s">
        <v>597</v>
      </c>
      <c r="C163" s="310"/>
      <c r="D163" s="310"/>
      <c r="E163" s="310"/>
      <c r="F163" s="311"/>
    </row>
    <row r="164" spans="1:6" ht="20.25" customHeight="1" x14ac:dyDescent="0.15">
      <c r="A164" s="312" t="s">
        <v>34</v>
      </c>
      <c r="B164" s="315" t="s">
        <v>27</v>
      </c>
      <c r="C164" s="316" t="s">
        <v>658</v>
      </c>
      <c r="D164" s="247" t="s">
        <v>35</v>
      </c>
      <c r="E164" s="247" t="s">
        <v>28</v>
      </c>
      <c r="F164" s="248" t="s">
        <v>88</v>
      </c>
    </row>
    <row r="165" spans="1:6" ht="20.25" customHeight="1" x14ac:dyDescent="0.15">
      <c r="A165" s="313"/>
      <c r="B165" s="315"/>
      <c r="C165" s="317"/>
      <c r="D165" s="247" t="s">
        <v>36</v>
      </c>
      <c r="E165" s="247" t="s">
        <v>29</v>
      </c>
      <c r="F165" s="248" t="s">
        <v>37</v>
      </c>
    </row>
    <row r="166" spans="1:6" ht="20.25" customHeight="1" x14ac:dyDescent="0.15">
      <c r="A166" s="313"/>
      <c r="B166" s="318">
        <v>44530</v>
      </c>
      <c r="C166" s="319" t="s">
        <v>668</v>
      </c>
      <c r="D166" s="321">
        <v>58033100</v>
      </c>
      <c r="E166" s="321">
        <v>50923650</v>
      </c>
      <c r="F166" s="323">
        <v>0.87749318923166264</v>
      </c>
    </row>
    <row r="167" spans="1:6" ht="20.25" customHeight="1" x14ac:dyDescent="0.15">
      <c r="A167" s="314"/>
      <c r="B167" s="318"/>
      <c r="C167" s="320"/>
      <c r="D167" s="322"/>
      <c r="E167" s="322"/>
      <c r="F167" s="323"/>
    </row>
    <row r="168" spans="1:6" ht="20.25" customHeight="1" x14ac:dyDescent="0.15">
      <c r="A168" s="297" t="s">
        <v>30</v>
      </c>
      <c r="B168" s="249" t="s">
        <v>31</v>
      </c>
      <c r="C168" s="249" t="s">
        <v>654</v>
      </c>
      <c r="D168" s="299" t="s">
        <v>32</v>
      </c>
      <c r="E168" s="299"/>
      <c r="F168" s="300"/>
    </row>
    <row r="169" spans="1:6" ht="20.25" customHeight="1" x14ac:dyDescent="0.15">
      <c r="A169" s="298"/>
      <c r="B169" s="9" t="s">
        <v>600</v>
      </c>
      <c r="C169" s="9" t="s">
        <v>601</v>
      </c>
      <c r="D169" s="301" t="s">
        <v>599</v>
      </c>
      <c r="E169" s="302"/>
      <c r="F169" s="303"/>
    </row>
    <row r="170" spans="1:6" ht="20.25" customHeight="1" x14ac:dyDescent="0.15">
      <c r="A170" s="68" t="s">
        <v>655</v>
      </c>
      <c r="B170" s="304" t="s">
        <v>598</v>
      </c>
      <c r="C170" s="305"/>
      <c r="D170" s="306"/>
      <c r="E170" s="306"/>
      <c r="F170" s="307"/>
    </row>
    <row r="171" spans="1:6" ht="20.25" customHeight="1" x14ac:dyDescent="0.15">
      <c r="A171" s="68" t="s">
        <v>38</v>
      </c>
      <c r="B171" s="308" t="s">
        <v>298</v>
      </c>
      <c r="C171" s="306"/>
      <c r="D171" s="306"/>
      <c r="E171" s="306"/>
      <c r="F171" s="307"/>
    </row>
    <row r="172" spans="1:6" ht="20.25" customHeight="1" thickBot="1" x14ac:dyDescent="0.2">
      <c r="A172" s="61" t="s">
        <v>33</v>
      </c>
      <c r="B172" s="295"/>
      <c r="C172" s="295"/>
      <c r="D172" s="295"/>
      <c r="E172" s="295"/>
      <c r="F172" s="296"/>
    </row>
    <row r="173" spans="1:6" ht="20.25" customHeight="1" thickTop="1" x14ac:dyDescent="0.15"/>
  </sheetData>
  <mergeCells count="255">
    <mergeCell ref="A168:A169"/>
    <mergeCell ref="D168:F168"/>
    <mergeCell ref="D169:F169"/>
    <mergeCell ref="B170:F170"/>
    <mergeCell ref="B171:F171"/>
    <mergeCell ref="B172:F172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42:F42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A28:A29"/>
    <mergeCell ref="D28:F28"/>
    <mergeCell ref="D29:F29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52:F52"/>
    <mergeCell ref="A8:A9"/>
    <mergeCell ref="D8:F8"/>
    <mergeCell ref="D9:F9"/>
    <mergeCell ref="B10:F10"/>
    <mergeCell ref="B11:F11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0:F30"/>
    <mergeCell ref="B31:F31"/>
    <mergeCell ref="B22:F22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2021-12-03T07:42:21Z</dcterms:modified>
</cp:coreProperties>
</file>