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☆발주계획\"/>
    </mc:Choice>
  </mc:AlternateContent>
  <bookViews>
    <workbookView xWindow="5550" yWindow="0" windowWidth="28800" windowHeight="1218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용역발주계획!$A$3:$L$3</definedName>
    <definedName name="_xlnm._FilterDatabase" localSheetId="5" hidden="1">준공검사현황!$A$3:$J$3</definedName>
  </definedNames>
  <calcPr calcId="162913"/>
</workbook>
</file>

<file path=xl/calcChain.xml><?xml version="1.0" encoding="utf-8"?>
<calcChain xmlns="http://schemas.openxmlformats.org/spreadsheetml/2006/main">
  <c r="D44" i="9" l="1"/>
  <c r="C44" i="9"/>
  <c r="B44" i="9"/>
  <c r="E42" i="9"/>
  <c r="D42" i="9"/>
  <c r="F42" i="9" s="1"/>
  <c r="C42" i="9"/>
  <c r="B42" i="9"/>
  <c r="B39" i="9"/>
  <c r="D35" i="9"/>
  <c r="C35" i="9"/>
  <c r="B35" i="9"/>
  <c r="E33" i="9"/>
  <c r="D33" i="9"/>
  <c r="C33" i="9"/>
  <c r="B33" i="9"/>
  <c r="B30" i="9"/>
  <c r="F33" i="9"/>
  <c r="H5" i="6" l="1"/>
  <c r="H7" i="6"/>
  <c r="H6" i="6"/>
  <c r="H9" i="6"/>
  <c r="H8" i="6"/>
  <c r="H10" i="6"/>
  <c r="H11" i="6"/>
  <c r="H18" i="6"/>
  <c r="H16" i="6"/>
  <c r="H4" i="6"/>
  <c r="H26" i="6"/>
  <c r="H17" i="6"/>
  <c r="H24" i="6"/>
  <c r="F24" i="6"/>
  <c r="H19" i="6"/>
  <c r="H13" i="6"/>
  <c r="H14" i="6"/>
  <c r="H15" i="6"/>
  <c r="H12" i="6"/>
  <c r="H22" i="6"/>
  <c r="D80" i="9"/>
  <c r="C80" i="9"/>
  <c r="B80" i="9"/>
  <c r="E78" i="9"/>
  <c r="D78" i="9"/>
  <c r="F78" i="9" s="1"/>
  <c r="C78" i="9"/>
  <c r="B78" i="9"/>
  <c r="B75" i="9"/>
  <c r="D71" i="9"/>
  <c r="C71" i="9"/>
  <c r="B71" i="9"/>
  <c r="E69" i="9"/>
  <c r="F69" i="9" s="1"/>
  <c r="D69" i="9"/>
  <c r="C69" i="9"/>
  <c r="B69" i="9"/>
  <c r="B66" i="9"/>
  <c r="H20" i="6" l="1"/>
  <c r="D107" i="9" l="1"/>
  <c r="C107" i="9"/>
  <c r="B107" i="9"/>
  <c r="E105" i="9"/>
  <c r="D105" i="9"/>
  <c r="C105" i="9"/>
  <c r="B105" i="9"/>
  <c r="B102" i="9"/>
  <c r="D98" i="9"/>
  <c r="C98" i="9"/>
  <c r="B98" i="9"/>
  <c r="E96" i="9"/>
  <c r="D96" i="9"/>
  <c r="C96" i="9"/>
  <c r="B96" i="9"/>
  <c r="B93" i="9"/>
  <c r="F87" i="9"/>
  <c r="C82" i="8"/>
  <c r="C75" i="8"/>
  <c r="C68" i="8"/>
  <c r="C61" i="8"/>
  <c r="C54" i="8"/>
  <c r="H23" i="6"/>
  <c r="F105" i="9" l="1"/>
  <c r="F96" i="9"/>
  <c r="C8" i="9"/>
  <c r="D62" i="9"/>
  <c r="C62" i="9"/>
  <c r="B62" i="9"/>
  <c r="E60" i="9"/>
  <c r="D60" i="9"/>
  <c r="C60" i="9"/>
  <c r="B60" i="9"/>
  <c r="B57" i="9"/>
  <c r="D53" i="9"/>
  <c r="C53" i="9"/>
  <c r="B53" i="9"/>
  <c r="E51" i="9"/>
  <c r="D51" i="9"/>
  <c r="C51" i="9"/>
  <c r="B51" i="9"/>
  <c r="B48" i="9"/>
  <c r="C5" i="8"/>
  <c r="F60" i="9" l="1"/>
  <c r="F51" i="9"/>
  <c r="C47" i="8"/>
  <c r="C40" i="8"/>
  <c r="C33" i="8"/>
  <c r="C26" i="8"/>
  <c r="D26" i="9" l="1"/>
  <c r="C26" i="9"/>
  <c r="B26" i="9"/>
  <c r="E24" i="9"/>
  <c r="D24" i="9"/>
  <c r="C24" i="9"/>
  <c r="B24" i="9"/>
  <c r="B21" i="9"/>
  <c r="D17" i="9"/>
  <c r="C17" i="9"/>
  <c r="B17" i="9"/>
  <c r="E15" i="9"/>
  <c r="D15" i="9"/>
  <c r="C15" i="9"/>
  <c r="B15" i="9"/>
  <c r="B12" i="9"/>
  <c r="C19" i="8"/>
  <c r="D8" i="9"/>
  <c r="B8" i="9"/>
  <c r="E6" i="9"/>
  <c r="D6" i="9"/>
  <c r="C6" i="9"/>
  <c r="B6" i="9"/>
  <c r="B3" i="9"/>
  <c r="C12" i="8"/>
  <c r="F24" i="9" l="1"/>
  <c r="H21" i="6" l="1"/>
  <c r="F15" i="9" l="1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<sst xmlns="http://schemas.openxmlformats.org/spreadsheetml/2006/main" count="969" uniqueCount="340">
  <si>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</si>
  <si>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</si>
  <si>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</si>
  <si>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</si>
  <si>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</si>
  <si>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</si>
  <si>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</si>
  <si>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</si>
  <si>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</si>
  <si>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</si>
  <si>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</si>
  <si>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</si>
  <si>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</si>
  <si>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</si>
  <si>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</si>
  <si>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</si>
  <si>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</si>
  <si>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</si>
  <si>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</si>
  <si>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</si>
  <si>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</si>
  <si>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</si>
  <si>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</si>
  <si>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</si>
  <si>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</si>
  <si>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</si>
  <si>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</si>
  <si>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</si>
  <si>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</si>
  <si>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</si>
  <si>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</si>
  <si>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</si>
  <si>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</si>
  <si>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</si>
  <si>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</si>
  <si>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</si>
  <si>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</si>
  <si>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</si>
  <si>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</si>
  <si>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</si>
  <si>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</si>
  <si>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</si>
  <si>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</si>
  <si>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</si>
  <si>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</si>
  <si>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</si>
  <si>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</si>
  <si>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</si>
  <si>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</si>
  <si>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</si>
  <si>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</si>
  <si>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</si>
  <si>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</si>
  <si>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</si>
  <si>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</si>
  <si>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</si>
  <si>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</si>
  <si>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</si>
  <si>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</si>
  <si>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</si>
  <si>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</si>
  <si>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</si>
  <si>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</si>
  <si>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</si>
  <si>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</si>
  <si>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</si>
  <si>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</si>
  <si>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</si>
  <si>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</si>
  <si>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</si>
  <si>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</si>
  <si>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</si>
  <si>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</si>
  <si>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</si>
  <si>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</si>
  <si>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</si>
  <si>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</si>
  <si>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</si>
  <si>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</si>
  <si>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</si>
  <si>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</si>
  <si>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</si>
  <si>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</si>
  <si>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</si>
  <si>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</si>
  <si>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</si>
  <si>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</si>
  <si>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</si>
  <si>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</si>
  <si>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</si>
  <si>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</si>
  <si>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계약현황공개</t>
    <phoneticPr fontId="5" type="noConversion"/>
  </si>
  <si>
    <t>수의계약현황</t>
    <phoneticPr fontId="5" type="noConversion"/>
  </si>
  <si>
    <t>대표자</t>
    <phoneticPr fontId="5" type="noConversion"/>
  </si>
  <si>
    <t>수의계약사유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</si>
  <si>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</si>
  <si>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</si>
  <si>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</si>
  <si>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본부</t>
    <phoneticPr fontId="5" type="noConversion"/>
  </si>
  <si>
    <t>주 소</t>
    <phoneticPr fontId="24" type="noConversion"/>
  </si>
  <si>
    <t>2025년 재단 법률변호사 위촉계약</t>
  </si>
  <si>
    <t>2024~2026년 방화벽 로그분석 시스템 신청(2차)</t>
  </si>
  <si>
    <t>2024~2026년 서버용 방화벽 신청(2차)</t>
  </si>
  <si>
    <t>2024~2026년 웹 방화벽 신청(2차)</t>
  </si>
  <si>
    <t>2024~2026년 용역사업용 인터넷망 신청(2차)</t>
  </si>
  <si>
    <t>2024~2026년 서버용 인터넷망 신청(2차)</t>
  </si>
  <si>
    <t>2024~2026년 인터넷 전화 신청(2차)</t>
  </si>
  <si>
    <t>2024~2026년 인터넷망 신청(2차)</t>
  </si>
  <si>
    <t>2025년 실시간 통합자금관리시스템 서비스 운영</t>
  </si>
  <si>
    <t>2025년 업무용 복합기 임차</t>
  </si>
  <si>
    <t>2025년 웹 메일 호스팅 운영</t>
  </si>
  <si>
    <t>2025년 세무 자문</t>
  </si>
  <si>
    <t>2025년도 보건관리 기술지도</t>
  </si>
  <si>
    <t>2025년 노무 자문 연간 계약</t>
  </si>
  <si>
    <t>2025 성남미래교육 홈페이지 유지보수 용역</t>
  </si>
  <si>
    <t>2025년 시설물 위탁운영(렌탈) 계약</t>
  </si>
  <si>
    <t>2025년 성남시청소년재단 대표이사 업무용차량 임차</t>
  </si>
  <si>
    <t>다원</t>
  </si>
  <si>
    <t>법무법인 케이디앤파트너스</t>
  </si>
  <si>
    <t>주식회사케이티</t>
  </si>
  <si>
    <t>웹케시주식회사</t>
  </si>
  <si>
    <t>신도종합서비스</t>
  </si>
  <si>
    <t>주식회사 가비아</t>
  </si>
  <si>
    <t>태일회계법인</t>
  </si>
  <si>
    <t>(사)대한산업보건협회 경기지역본부</t>
  </si>
  <si>
    <t>노무법인 로고스</t>
  </si>
  <si>
    <t>(주)삼성통운</t>
  </si>
  <si>
    <t>2025.01.01.</t>
  </si>
  <si>
    <t>2025.12.31.</t>
  </si>
  <si>
    <t>청호나이스</t>
    <phoneticPr fontId="5" type="noConversion"/>
  </si>
  <si>
    <t>(사)대한산업안전협회 안전교육본부</t>
  </si>
  <si>
    <t>본부</t>
    <phoneticPr fontId="24" type="noConversion"/>
  </si>
  <si>
    <t>2025년도 근로자 정기교육 및 채용시 교육(인터넷 원격)</t>
  </si>
  <si>
    <t>2025년 정보시스템 통합유지관리 용역 사업</t>
    <phoneticPr fontId="5" type="noConversion"/>
  </si>
  <si>
    <t>2024.11.18.</t>
    <phoneticPr fontId="5" type="noConversion"/>
  </si>
  <si>
    <t>주식회사 미소아이티</t>
    <phoneticPr fontId="5" type="noConversion"/>
  </si>
  <si>
    <t>매월</t>
    <phoneticPr fontId="5" type="noConversion"/>
  </si>
  <si>
    <t>2024.12.24.</t>
    <phoneticPr fontId="5" type="noConversion"/>
  </si>
  <si>
    <t>성남시청소년청년재단(본부)</t>
    <phoneticPr fontId="5" type="noConversion"/>
  </si>
  <si>
    <t>2025년 클라우드 백업 운영</t>
    <phoneticPr fontId="5" type="noConversion"/>
  </si>
  <si>
    <t>2025년도 산업보건의 업무 위탁</t>
    <phoneticPr fontId="5" type="noConversion"/>
  </si>
  <si>
    <t>2025.01.10.</t>
    <phoneticPr fontId="5" type="noConversion"/>
  </si>
  <si>
    <t>2025.01.16.</t>
    <phoneticPr fontId="5" type="noConversion"/>
  </si>
  <si>
    <t>주식회사 판교산업보건센터</t>
    <phoneticPr fontId="5" type="noConversion"/>
  </si>
  <si>
    <t>2025.01.16.</t>
    <phoneticPr fontId="5" type="noConversion"/>
  </si>
  <si>
    <t>2025.12.31.</t>
    <phoneticPr fontId="5" type="noConversion"/>
  </si>
  <si>
    <t>계약기간</t>
    <phoneticPr fontId="24" type="noConversion"/>
  </si>
  <si>
    <t>본부</t>
    <phoneticPr fontId="5" type="noConversion"/>
  </si>
  <si>
    <t>수의(전자)</t>
    <phoneticPr fontId="24" type="noConversion"/>
  </si>
  <si>
    <t>지방계약법 시행령 제25조제1항5호</t>
    <phoneticPr fontId="24" type="noConversion"/>
  </si>
  <si>
    <t>지방자치단체를 당사자로 하는 계약에 관한 법률 시행령 제25조 제1항 5호 나목에 의한 수의계약</t>
    <phoneticPr fontId="24" type="noConversion"/>
  </si>
  <si>
    <t>2025 성남 미래산업 멘토단 NexterZ 프로그램 위탁 운영</t>
    <phoneticPr fontId="5" type="noConversion"/>
  </si>
  <si>
    <t>내일랩스</t>
    <phoneticPr fontId="5" type="noConversion"/>
  </si>
  <si>
    <t>지방계약법 시행령 제12조</t>
    <phoneticPr fontId="24" type="noConversion"/>
  </si>
  <si>
    <t>-해당사항없음-</t>
    <phoneticPr fontId="5" type="noConversion"/>
  </si>
  <si>
    <t>-해당사항없음-</t>
    <phoneticPr fontId="5" type="noConversion"/>
  </si>
  <si>
    <t>분기별</t>
    <phoneticPr fontId="5" type="noConversion"/>
  </si>
  <si>
    <t>2025. AI기반 청소년역량관리플랫폼 에이플 Ai+유지보수</t>
    <phoneticPr fontId="5" type="noConversion"/>
  </si>
  <si>
    <t>2025.04.28.</t>
    <phoneticPr fontId="5" type="noConversion"/>
  </si>
  <si>
    <t>2025.05.01.</t>
    <phoneticPr fontId="5" type="noConversion"/>
  </si>
  <si>
    <t>2025.12.31.</t>
    <phoneticPr fontId="5" type="noConversion"/>
  </si>
  <si>
    <t>매월</t>
    <phoneticPr fontId="5" type="noConversion"/>
  </si>
  <si>
    <t>주식회사 데이터드리븐</t>
    <phoneticPr fontId="5" type="noConversion"/>
  </si>
  <si>
    <t>2025. AI기반 청소년역량관리플랫폼 에이플 Ai+ 유지보수</t>
    <phoneticPr fontId="5" type="noConversion"/>
  </si>
  <si>
    <t>계약현황</t>
    <phoneticPr fontId="24" type="noConversion"/>
  </si>
  <si>
    <t>지방계약법 시행령 제25조제1항5호</t>
    <phoneticPr fontId="24" type="noConversion"/>
  </si>
  <si>
    <t>지방계약법 시행령 제25조제1항5호마목</t>
    <phoneticPr fontId="24" type="noConversion"/>
  </si>
  <si>
    <t>지방자치단체를 당사자로 하는 계약에 관한 법률 시행령 제25조 제1항 5호 마목에 의한 수의계약</t>
    <phoneticPr fontId="24" type="noConversion"/>
  </si>
  <si>
    <t>개인성과평가 운영 위탁용역</t>
  </si>
  <si>
    <t>성남청년 대학생 대표 네트워크 기획활동 차량 임차</t>
  </si>
  <si>
    <t>수의총액</t>
  </si>
  <si>
    <t>박나리</t>
  </si>
  <si>
    <t>2025년</t>
    <phoneticPr fontId="5" type="noConversion"/>
  </si>
  <si>
    <t>용역</t>
    <phoneticPr fontId="24" type="noConversion"/>
  </si>
  <si>
    <t>9월</t>
    <phoneticPr fontId="5" type="noConversion"/>
  </si>
  <si>
    <t>재단 청소년참여기구 역량강화교육 차량 임차</t>
    <phoneticPr fontId="5" type="noConversion"/>
  </si>
  <si>
    <t>수의총액</t>
    <phoneticPr fontId="5" type="noConversion"/>
  </si>
  <si>
    <t>김선화</t>
    <phoneticPr fontId="5" type="noConversion"/>
  </si>
  <si>
    <t>AI패스파인더 성남 청소년 대상 동기부여/꿈코칭 프로그램 용역</t>
    <phoneticPr fontId="5" type="noConversion"/>
  </si>
  <si>
    <t>박기현</t>
    <phoneticPr fontId="5" type="noConversion"/>
  </si>
  <si>
    <t>AI패스파인더 성남 청소년 대상 AI 활용 코딩교육(초등) 프로그램 용역</t>
    <phoneticPr fontId="5" type="noConversion"/>
  </si>
  <si>
    <t>2025년 제1회 성남 청청 페스티벌 운영물품 임차</t>
    <phoneticPr fontId="5" type="noConversion"/>
  </si>
  <si>
    <t>이지현</t>
    <phoneticPr fontId="5" type="noConversion"/>
  </si>
  <si>
    <t>2025년</t>
    <phoneticPr fontId="5" type="noConversion"/>
  </si>
  <si>
    <t>9월</t>
    <phoneticPr fontId="5" type="noConversion"/>
  </si>
  <si>
    <t>흡수식 냉온수기 구입</t>
    <phoneticPr fontId="5" type="noConversion"/>
  </si>
  <si>
    <t>총액계약</t>
    <phoneticPr fontId="5" type="noConversion"/>
  </si>
  <si>
    <t>180RT</t>
    <phoneticPr fontId="5" type="noConversion"/>
  </si>
  <si>
    <t>대</t>
    <phoneticPr fontId="5" type="noConversion"/>
  </si>
  <si>
    <t>서현유스센터</t>
    <phoneticPr fontId="5" type="noConversion"/>
  </si>
  <si>
    <t>임흥국</t>
    <phoneticPr fontId="5" type="noConversion"/>
  </si>
  <si>
    <t>031-729-9416</t>
    <phoneticPr fontId="5" type="noConversion"/>
  </si>
  <si>
    <t>근골격계 유해요인조사</t>
    <phoneticPr fontId="5" type="noConversion"/>
  </si>
  <si>
    <t>정이현</t>
    <phoneticPr fontId="5" type="noConversion"/>
  </si>
  <si>
    <t>031-729-9044</t>
    <phoneticPr fontId="5" type="noConversion"/>
  </si>
  <si>
    <t>2025. 성남시 Youth Union Festival 초청공연</t>
    <phoneticPr fontId="5" type="noConversion"/>
  </si>
  <si>
    <t>강건욱</t>
    <phoneticPr fontId="5" type="noConversion"/>
  </si>
  <si>
    <t>070-4908-2090</t>
    <phoneticPr fontId="5" type="noConversion"/>
  </si>
  <si>
    <t>2025. 성남시 Youth Union Festival 무대설치</t>
    <phoneticPr fontId="5" type="noConversion"/>
  </si>
  <si>
    <t>강건욱</t>
    <phoneticPr fontId="5" type="noConversion"/>
  </si>
  <si>
    <t>070-4908-2090</t>
    <phoneticPr fontId="5" type="noConversion"/>
  </si>
  <si>
    <t>청년창업 아이디에이션4.0 Go-Up 용역</t>
    <phoneticPr fontId="5" type="noConversion"/>
  </si>
  <si>
    <t>2025. 성남시 Youth Union Festival 행사물품임차</t>
    <phoneticPr fontId="5" type="noConversion"/>
  </si>
  <si>
    <t>수의총액</t>
    <phoneticPr fontId="5" type="noConversion"/>
  </si>
  <si>
    <t>김태중</t>
    <phoneticPr fontId="5" type="noConversion"/>
  </si>
  <si>
    <t>2025 창업가정신 함양 프로그램 운영</t>
    <phoneticPr fontId="5" type="noConversion"/>
  </si>
  <si>
    <t>주보미</t>
    <phoneticPr fontId="5" type="noConversion"/>
  </si>
  <si>
    <t>031-729-9074</t>
    <phoneticPr fontId="5" type="noConversion"/>
  </si>
  <si>
    <t>2025 성남시 저출생 인식개선 인구교육 효과성 분석</t>
    <phoneticPr fontId="5" type="noConversion"/>
  </si>
  <si>
    <t>사업본부 미래교육실</t>
    <phoneticPr fontId="5" type="noConversion"/>
  </si>
  <si>
    <t>김미영</t>
    <phoneticPr fontId="5" type="noConversion"/>
  </si>
  <si>
    <t>031-729-9073</t>
    <phoneticPr fontId="5" type="noConversion"/>
  </si>
  <si>
    <t>사업본부 청소년사업실</t>
    <phoneticPr fontId="5" type="noConversion"/>
  </si>
  <si>
    <t>경영본부 행정안전실</t>
    <phoneticPr fontId="5" type="noConversion"/>
  </si>
  <si>
    <t>사업본부 청년사업실</t>
    <phoneticPr fontId="5" type="noConversion"/>
  </si>
  <si>
    <t>사업본부 미래교육실</t>
    <phoneticPr fontId="5" type="noConversion"/>
  </si>
  <si>
    <t>031-729-9052</t>
    <phoneticPr fontId="5" type="noConversion"/>
  </si>
  <si>
    <t>031-729-9053</t>
    <phoneticPr fontId="5" type="noConversion"/>
  </si>
  <si>
    <t>031-729-9053</t>
    <phoneticPr fontId="5" type="noConversion"/>
  </si>
  <si>
    <t>031-729-9054</t>
    <phoneticPr fontId="5" type="noConversion"/>
  </si>
  <si>
    <t>031-729-9065</t>
    <phoneticPr fontId="5" type="noConversion"/>
  </si>
  <si>
    <t>031-729-9064</t>
    <phoneticPr fontId="5" type="noConversion"/>
  </si>
  <si>
    <t>- 해당사항 없음-</t>
    <phoneticPr fontId="5" type="noConversion"/>
  </si>
  <si>
    <t>재단 캐릭터 굿즈 제작</t>
  </si>
  <si>
    <t>주식회사 엠아이비즈</t>
    <phoneticPr fontId="5" type="noConversion"/>
  </si>
  <si>
    <t>2025.07.17.</t>
    <phoneticPr fontId="5" type="noConversion"/>
  </si>
  <si>
    <t>2025.07.17.</t>
    <phoneticPr fontId="5" type="noConversion"/>
  </si>
  <si>
    <t>2025.08.18.</t>
    <phoneticPr fontId="5" type="noConversion"/>
  </si>
  <si>
    <t>2025.08.14.</t>
    <phoneticPr fontId="5" type="noConversion"/>
  </si>
  <si>
    <t>업무용 컴퓨터(모니터 포함) 구입</t>
  </si>
  <si>
    <t>업무용 컴퓨터(모니터 포함) 구입</t>
    <phoneticPr fontId="5" type="noConversion"/>
  </si>
  <si>
    <t>2025.07.22.</t>
    <phoneticPr fontId="5" type="noConversion"/>
  </si>
  <si>
    <t>2025.08.21.</t>
    <phoneticPr fontId="5" type="noConversion"/>
  </si>
  <si>
    <t>2025.08.04.</t>
    <phoneticPr fontId="5" type="noConversion"/>
  </si>
  <si>
    <t>제305회 임시회 자료 제작</t>
    <phoneticPr fontId="5" type="noConversion"/>
  </si>
  <si>
    <t>진흥프린팅</t>
    <phoneticPr fontId="5" type="noConversion"/>
  </si>
  <si>
    <t>2025.08.13.</t>
    <phoneticPr fontId="5" type="noConversion"/>
  </si>
  <si>
    <t>2025.08.26.</t>
    <phoneticPr fontId="5" type="noConversion"/>
  </si>
  <si>
    <t>2025.08.25.</t>
    <phoneticPr fontId="5" type="noConversion"/>
  </si>
  <si>
    <t>서울지방조달청(주식회사 에이텍컴퓨터)</t>
    <phoneticPr fontId="5" type="noConversion"/>
  </si>
  <si>
    <t>2025.08.14.</t>
    <phoneticPr fontId="5" type="noConversion"/>
  </si>
  <si>
    <t>2025.08.05.</t>
    <phoneticPr fontId="5" type="noConversion"/>
  </si>
  <si>
    <t>2025.08.25.</t>
    <phoneticPr fontId="5" type="noConversion"/>
  </si>
  <si>
    <t>(2025. 8. 31. 기준 / 단위 : 원)</t>
    <phoneticPr fontId="5" type="noConversion"/>
  </si>
  <si>
    <t>재단 본부 환경개선을 위한 공기 순환 장치 구입</t>
  </si>
  <si>
    <t>㈜펄슨텔</t>
    <phoneticPr fontId="5" type="noConversion"/>
  </si>
  <si>
    <t>㈜선진항공여행사</t>
    <phoneticPr fontId="5" type="noConversion"/>
  </si>
  <si>
    <t>서울지방조달청(주식회사 에이텍컴퓨터)</t>
    <phoneticPr fontId="5" type="noConversion"/>
  </si>
  <si>
    <t>서울지방조달청((주)힘펠)</t>
    <phoneticPr fontId="5" type="noConversion"/>
  </si>
  <si>
    <t>분기별</t>
    <phoneticPr fontId="5" type="noConversion"/>
  </si>
  <si>
    <t>물품</t>
    <phoneticPr fontId="24" type="noConversion"/>
  </si>
  <si>
    <t>제305회 임시회 자료 제작</t>
    <phoneticPr fontId="24" type="noConversion"/>
  </si>
  <si>
    <t>2025.08.13.</t>
    <phoneticPr fontId="24" type="noConversion"/>
  </si>
  <si>
    <t>2025.08.13. ~ 2025.08.26.</t>
    <phoneticPr fontId="24" type="noConversion"/>
  </si>
  <si>
    <t>2025.08.26.</t>
    <phoneticPr fontId="24" type="noConversion"/>
  </si>
  <si>
    <t>진흥프린팅</t>
    <phoneticPr fontId="24" type="noConversion"/>
  </si>
  <si>
    <t>경기도 성남시 중원구 성남대로997번길49-14 (여수동)</t>
    <phoneticPr fontId="24" type="noConversion"/>
  </si>
  <si>
    <t>임용민</t>
    <phoneticPr fontId="24" type="noConversion"/>
  </si>
  <si>
    <t>용역</t>
    <phoneticPr fontId="24" type="noConversion"/>
  </si>
  <si>
    <t>2025. 성남청년 창업자 네트워크 『성남청년 플리마켓』 임차 용역</t>
    <phoneticPr fontId="24" type="noConversion"/>
  </si>
  <si>
    <t>2025.08.14.</t>
    <phoneticPr fontId="24" type="noConversion"/>
  </si>
  <si>
    <t>2025.09.18. ~ 2025.09.20.</t>
    <phoneticPr fontId="24" type="noConversion"/>
  </si>
  <si>
    <t>2025.09.20.</t>
    <phoneticPr fontId="24" type="noConversion"/>
  </si>
  <si>
    <t>카리스컴퍼니</t>
    <phoneticPr fontId="24" type="noConversion"/>
  </si>
  <si>
    <t>경기도 성남시 분당구 내정로 185-0 (수내동, 양지마을)</t>
    <phoneticPr fontId="24" type="noConversion"/>
  </si>
  <si>
    <t>김현희</t>
    <phoneticPr fontId="24" type="noConversion"/>
  </si>
  <si>
    <t>2025.08.21.</t>
    <phoneticPr fontId="24" type="noConversion"/>
  </si>
  <si>
    <t>2025.08.21. ~ 2025.09.25.</t>
    <phoneticPr fontId="24" type="noConversion"/>
  </si>
  <si>
    <t>2025.09.25.</t>
    <phoneticPr fontId="24" type="noConversion"/>
  </si>
  <si>
    <t>한국직업적성교육연구원</t>
    <phoneticPr fontId="24" type="noConversion"/>
  </si>
  <si>
    <t xml:space="preserve">경기도 화성시 동탄기흥로 570-6 (영천동) 골든아이타워 1010호 </t>
    <phoneticPr fontId="24" type="noConversion"/>
  </si>
  <si>
    <t>장미경</t>
    <phoneticPr fontId="24" type="noConversion"/>
  </si>
  <si>
    <t>제49회 직원 채용 면접시험 위탁 용역</t>
    <phoneticPr fontId="24" type="noConversion"/>
  </si>
  <si>
    <t>관리자 대상 리더십 코칭</t>
    <phoneticPr fontId="24" type="noConversion"/>
  </si>
  <si>
    <t>2025.08.25.</t>
    <phoneticPr fontId="24" type="noConversion"/>
  </si>
  <si>
    <t>2025.09.01. ~ 2025.11.30.</t>
    <phoneticPr fontId="24" type="noConversion"/>
  </si>
  <si>
    <t>2025.11.30.</t>
    <phoneticPr fontId="24" type="noConversion"/>
  </si>
  <si>
    <t>한국사회적코칭협회</t>
    <phoneticPr fontId="24" type="noConversion"/>
  </si>
  <si>
    <t>서울특별시 서대문구 성산로11길 24 (연희동) 302호</t>
    <phoneticPr fontId="24" type="noConversion"/>
  </si>
  <si>
    <t>허수미</t>
    <phoneticPr fontId="24" type="noConversion"/>
  </si>
  <si>
    <t>2025년 성남시청소년청년실태조사 분석연구</t>
    <phoneticPr fontId="24" type="noConversion"/>
  </si>
  <si>
    <t>2025.08.26.</t>
    <phoneticPr fontId="24" type="noConversion"/>
  </si>
  <si>
    <t>2025.08.29. ~ 2025.11.07.</t>
    <phoneticPr fontId="24" type="noConversion"/>
  </si>
  <si>
    <t>2025.11.07.</t>
    <phoneticPr fontId="24" type="noConversion"/>
  </si>
  <si>
    <t>평택대학교산학협력단</t>
    <phoneticPr fontId="24" type="noConversion"/>
  </si>
  <si>
    <t>경기도 평택시 서동대로 3825, 평택대학교 (용이동111)</t>
    <phoneticPr fontId="24" type="noConversion"/>
  </si>
  <si>
    <t>김기덕</t>
    <phoneticPr fontId="24" type="noConversion"/>
  </si>
  <si>
    <t>성남시청소년청년재단 비전선포식 세러머니 공연</t>
    <phoneticPr fontId="24" type="noConversion"/>
  </si>
  <si>
    <t>2025.08.26.</t>
    <phoneticPr fontId="24" type="noConversion"/>
  </si>
  <si>
    <t>2025.09.03.</t>
    <phoneticPr fontId="24" type="noConversion"/>
  </si>
  <si>
    <t>2025.09.03.</t>
    <phoneticPr fontId="24" type="noConversion"/>
  </si>
  <si>
    <t>엘제이댄스스쿨</t>
    <phoneticPr fontId="24" type="noConversion"/>
  </si>
  <si>
    <t xml:space="preserve">경기도 성남시 분당구 황새울로342번길 21, 4층(서현동, 대정빌딩) </t>
    <phoneticPr fontId="24" type="noConversion"/>
  </si>
  <si>
    <t>이상길</t>
    <phoneticPr fontId="24" type="noConversion"/>
  </si>
  <si>
    <t>안녕하세요-안녕 프로젝트 힐링캠프 차량 임차</t>
    <phoneticPr fontId="24" type="noConversion"/>
  </si>
  <si>
    <t>2025.08.27.</t>
    <phoneticPr fontId="24" type="noConversion"/>
  </si>
  <si>
    <t>2025.09.19.</t>
    <phoneticPr fontId="24" type="noConversion"/>
  </si>
  <si>
    <t>2025.09.19.</t>
    <phoneticPr fontId="24" type="noConversion"/>
  </si>
  <si>
    <t xml:space="preserve">(주) 선진항공여행사 </t>
    <phoneticPr fontId="24" type="noConversion"/>
  </si>
  <si>
    <t>경기도 성남시 분당구 서현로 170, 풍림아이원플러스오피스D동1501호 (서현동)</t>
    <phoneticPr fontId="24" type="noConversion"/>
  </si>
  <si>
    <t>윤준식</t>
    <phoneticPr fontId="24" type="noConversion"/>
  </si>
  <si>
    <t>『2025. 성남청년 취업 역량강화 프로젝트』 팀프로젝트 과정 운영 용역</t>
    <phoneticPr fontId="24" type="noConversion"/>
  </si>
  <si>
    <t>2025.08.28.</t>
    <phoneticPr fontId="24" type="noConversion"/>
  </si>
  <si>
    <t>2025.08.28. ~ 2025.11.30.</t>
    <phoneticPr fontId="24" type="noConversion"/>
  </si>
  <si>
    <t>주식회사 에듀니티랩</t>
    <phoneticPr fontId="24" type="noConversion"/>
  </si>
  <si>
    <t xml:space="preserve"> 서울특별시 강남구 테헤란로21길 25-0 (역삼동) 태림빌딩 2층</t>
    <phoneticPr fontId="24" type="noConversion"/>
  </si>
  <si>
    <t>이기택</t>
    <phoneticPr fontId="24" type="noConversion"/>
  </si>
  <si>
    <t xml:space="preserve">주식회사 서울구경 </t>
    <phoneticPr fontId="24" type="noConversion"/>
  </si>
  <si>
    <t xml:space="preserve"> 경기도 성남시 분당구 장미로 78, 1035호(야탑동, 시그마3) </t>
    <phoneticPr fontId="24" type="noConversion"/>
  </si>
  <si>
    <t xml:space="preserve">김선란 </t>
    <phoneticPr fontId="24" type="noConversion"/>
  </si>
  <si>
    <t>2025년 재단 청소년 참여기구 역량강화교육 차량 임차</t>
    <phoneticPr fontId="24" type="noConversion"/>
  </si>
  <si>
    <t>2025.08.28.</t>
    <phoneticPr fontId="24" type="noConversion"/>
  </si>
  <si>
    <t>2025.09.06.</t>
    <phoneticPr fontId="24" type="noConversion"/>
  </si>
  <si>
    <t>조달</t>
    <phoneticPr fontId="24" type="noConversion"/>
  </si>
  <si>
    <t>물품</t>
    <phoneticPr fontId="24" type="noConversion"/>
  </si>
  <si>
    <t>성남미래교육 홈페이지 서버백신 라이선스 구입</t>
    <phoneticPr fontId="24" type="noConversion"/>
  </si>
  <si>
    <t>2025.08.28. ~ 2025.09.27.</t>
    <phoneticPr fontId="24" type="noConversion"/>
  </si>
  <si>
    <t>2025.09.27.</t>
    <phoneticPr fontId="24" type="noConversion"/>
  </si>
  <si>
    <t>2025.08.28.</t>
    <phoneticPr fontId="24" type="noConversion"/>
  </si>
  <si>
    <t>2025. 창립 17주년 기념 ‘청.출.어.람’ 장비 임차 용역</t>
    <phoneticPr fontId="24" type="noConversion"/>
  </si>
  <si>
    <t>2025.08.29.</t>
    <phoneticPr fontId="24" type="noConversion"/>
  </si>
  <si>
    <t>2025.09.03.</t>
    <phoneticPr fontId="24" type="noConversion"/>
  </si>
  <si>
    <t xml:space="preserve">마케팅스토리 </t>
    <phoneticPr fontId="24" type="noConversion"/>
  </si>
  <si>
    <t>경기도 성남시 중원구 사기막골로 164-0 (상대원동)델리스빌딩905호</t>
    <phoneticPr fontId="24" type="noConversion"/>
  </si>
  <si>
    <t>강석훈</t>
    <phoneticPr fontId="24" type="noConversion"/>
  </si>
  <si>
    <t>외부사인물(간판) 제작 및 설치 용역</t>
    <phoneticPr fontId="24" type="noConversion"/>
  </si>
  <si>
    <t>2025.08.29. ~ 2025.09.26.</t>
    <phoneticPr fontId="24" type="noConversion"/>
  </si>
  <si>
    <t>2025.09.26.</t>
    <phoneticPr fontId="24" type="noConversion"/>
  </si>
  <si>
    <t>모던종합광고기획</t>
    <phoneticPr fontId="24" type="noConversion"/>
  </si>
  <si>
    <t xml:space="preserve">경기도 성남시 중원구 광명로323번길 15 (금광동,1층) </t>
    <phoneticPr fontId="24" type="noConversion"/>
  </si>
  <si>
    <t>이재광</t>
    <phoneticPr fontId="24" type="noConversion"/>
  </si>
  <si>
    <t>서울지방조달청</t>
    <phoneticPr fontId="24" type="noConversion"/>
  </si>
  <si>
    <t>서울특별시 서초구 반포대로 217</t>
    <phoneticPr fontId="24" type="noConversion"/>
  </si>
  <si>
    <t>계약기간</t>
    <phoneticPr fontId="5" type="noConversion"/>
  </si>
  <si>
    <t>대표자</t>
    <phoneticPr fontId="5" type="noConversion"/>
  </si>
  <si>
    <t>주 소</t>
    <phoneticPr fontId="24" type="noConversion"/>
  </si>
  <si>
    <t>수의계약사유</t>
    <phoneticPr fontId="5" type="noConversion"/>
  </si>
  <si>
    <t>지방자치단체를 당사자로 하는 계약에 관한 법률 시행령 제25조 제1항 5호 나목에 의한 수의계약</t>
    <phoneticPr fontId="24" type="noConversion"/>
  </si>
  <si>
    <t>본부</t>
    <phoneticPr fontId="24" type="noConversion"/>
  </si>
  <si>
    <t>본부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</si>
</sst>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yyyy\.mm\.dd\."/>
    <numFmt numFmtId="181" formatCode="yyyy\.mm\.dd"/>
    <numFmt numFmtId="182" formatCode="General&quot;월&quot;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26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4" fontId="29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176" fontId="29" fillId="4" borderId="21" xfId="5762" applyNumberFormat="1" applyFont="1" applyFill="1" applyBorder="1" applyAlignment="1">
      <alignment horizontal="center" vertical="center" wrapText="1"/>
    </xf>
    <xf numFmtId="41" fontId="8" fillId="0" borderId="2" xfId="1" applyFont="1" applyFill="1" applyBorder="1" applyAlignment="1" applyProtection="1">
      <alignment vertical="center" shrinkToFit="1"/>
    </xf>
    <xf numFmtId="181" fontId="28" fillId="0" borderId="1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 wrapText="1"/>
    </xf>
    <xf numFmtId="181" fontId="8" fillId="0" borderId="0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/>
    </xf>
    <xf numFmtId="181" fontId="8" fillId="0" borderId="2" xfId="0" applyNumberFormat="1" applyFont="1" applyFill="1" applyBorder="1" applyAlignment="1" applyProtection="1">
      <alignment horizontal="center" vertical="center"/>
    </xf>
    <xf numFmtId="181" fontId="8" fillId="0" borderId="0" xfId="0" applyNumberFormat="1" applyFont="1" applyFill="1" applyAlignment="1">
      <alignment horizontal="center" vertical="center"/>
    </xf>
    <xf numFmtId="41" fontId="8" fillId="0" borderId="2" xfId="1" applyFont="1" applyFill="1" applyBorder="1" applyAlignment="1" applyProtection="1">
      <alignment vertical="center"/>
    </xf>
    <xf numFmtId="14" fontId="8" fillId="0" borderId="0" xfId="0" applyNumberFormat="1" applyFont="1" applyFill="1" applyAlignment="1">
      <alignment vertical="center"/>
    </xf>
    <xf numFmtId="0" fontId="30" fillId="2" borderId="11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41" fontId="29" fillId="0" borderId="9" xfId="1" applyFont="1" applyBorder="1" applyAlignment="1">
      <alignment horizontal="center" vertical="center" shrinkToFit="1"/>
    </xf>
    <xf numFmtId="0" fontId="30" fillId="2" borderId="4" xfId="0" applyFont="1" applyFill="1" applyBorder="1" applyAlignment="1">
      <alignment horizontal="center" vertical="center" shrinkToFit="1"/>
    </xf>
    <xf numFmtId="41" fontId="29" fillId="0" borderId="16" xfId="1" applyFont="1" applyBorder="1" applyAlignment="1">
      <alignment horizontal="center" vertical="center" shrinkToFit="1"/>
    </xf>
    <xf numFmtId="10" fontId="29" fillId="0" borderId="9" xfId="0" applyNumberFormat="1" applyFont="1" applyBorder="1" applyAlignment="1">
      <alignment horizontal="center" vertical="center" shrinkToFit="1"/>
    </xf>
    <xf numFmtId="177" fontId="29" fillId="0" borderId="9" xfId="0" applyNumberFormat="1" applyFont="1" applyBorder="1" applyAlignment="1">
      <alignment horizontal="center" vertical="center" shrinkToFit="1"/>
    </xf>
    <xf numFmtId="180" fontId="29" fillId="0" borderId="16" xfId="0" applyNumberFormat="1" applyFont="1" applyBorder="1" applyAlignment="1">
      <alignment horizontal="center" vertical="center" shrinkToFit="1"/>
    </xf>
    <xf numFmtId="180" fontId="29" fillId="0" borderId="9" xfId="0" applyNumberFormat="1" applyFont="1" applyBorder="1" applyAlignment="1">
      <alignment horizontal="center" vertical="center" shrinkToFit="1"/>
    </xf>
    <xf numFmtId="177" fontId="29" fillId="0" borderId="16" xfId="0" applyNumberFormat="1" applyFont="1" applyBorder="1" applyAlignment="1">
      <alignment horizontal="center" vertical="center" shrinkToFit="1"/>
    </xf>
    <xf numFmtId="0" fontId="30" fillId="2" borderId="18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30" fillId="2" borderId="20" xfId="0" applyFont="1" applyFill="1" applyBorder="1" applyAlignment="1">
      <alignment horizontal="center" vertical="center" shrinkToFit="1"/>
    </xf>
    <xf numFmtId="176" fontId="29" fillId="4" borderId="2" xfId="5762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41" fontId="29" fillId="0" borderId="2" xfId="1" applyFont="1" applyBorder="1" applyAlignment="1">
      <alignment horizontal="center" vertical="center" shrinkToFit="1"/>
    </xf>
    <xf numFmtId="177" fontId="29" fillId="0" borderId="2" xfId="0" applyNumberFormat="1" applyFont="1" applyBorder="1" applyAlignment="1">
      <alignment horizontal="center" vertical="center" shrinkToFit="1"/>
    </xf>
    <xf numFmtId="182" fontId="9" fillId="4" borderId="2" xfId="0" applyNumberFormat="1" applyFont="1" applyFill="1" applyBorder="1" applyAlignment="1">
      <alignment horizontal="center" vertical="center" shrinkToFit="1"/>
    </xf>
    <xf numFmtId="0" fontId="9" fillId="0" borderId="2" xfId="0" applyNumberFormat="1" applyFont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180" fontId="8" fillId="0" borderId="2" xfId="0" applyNumberFormat="1" applyFont="1" applyFill="1" applyBorder="1" applyAlignment="1">
      <alignment horizontal="center" vertical="center"/>
    </xf>
    <xf numFmtId="41" fontId="8" fillId="0" borderId="2" xfId="1" applyFont="1" applyFill="1" applyBorder="1" applyAlignment="1" applyProtection="1">
      <alignment horizontal="right" vertical="center" shrinkToFit="1"/>
    </xf>
    <xf numFmtId="0" fontId="29" fillId="4" borderId="22" xfId="40340" applyFont="1" applyFill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shrinkToFit="1"/>
    </xf>
    <xf numFmtId="10" fontId="14" fillId="0" borderId="23" xfId="0" applyNumberFormat="1" applyFont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176" fontId="9" fillId="0" borderId="2" xfId="1" applyNumberFormat="1" applyFont="1" applyBorder="1" applyAlignment="1">
      <alignment horizontal="center" vertical="center" shrinkToFit="1"/>
    </xf>
    <xf numFmtId="176" fontId="9" fillId="0" borderId="2" xfId="1" applyNumberFormat="1" applyFont="1" applyBorder="1" applyAlignment="1">
      <alignment horizontal="right" vertical="center" shrinkToFi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shrinkToFit="1"/>
    </xf>
    <xf numFmtId="0" fontId="9" fillId="0" borderId="2" xfId="0" quotePrefix="1" applyNumberFormat="1" applyFont="1" applyFill="1" applyBorder="1" applyAlignment="1" applyProtection="1">
      <alignment horizontal="center" vertical="center" shrinkToFit="1"/>
    </xf>
    <xf numFmtId="0" fontId="21" fillId="5" borderId="0" xfId="0" applyFont="1" applyFill="1" applyBorder="1" applyAlignment="1">
      <alignment vertical="center"/>
    </xf>
    <xf numFmtId="0" fontId="21" fillId="5" borderId="0" xfId="0" applyFont="1" applyFill="1" applyBorder="1" applyAlignment="1">
      <alignment vertical="center" wrapText="1"/>
    </xf>
    <xf numFmtId="9" fontId="8" fillId="0" borderId="2" xfId="0" applyNumberFormat="1" applyFont="1" applyFill="1" applyBorder="1" applyAlignment="1" applyProtection="1">
      <alignment vertical="center" shrinkToFit="1"/>
    </xf>
    <xf numFmtId="10" fontId="8" fillId="0" borderId="2" xfId="0" applyNumberFormat="1" applyFont="1" applyFill="1" applyBorder="1" applyAlignment="1" applyProtection="1">
      <alignment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176" fontId="9" fillId="4" borderId="2" xfId="11479" quotePrefix="1" applyNumberFormat="1" applyFont="1" applyFill="1" applyBorder="1" applyAlignment="1">
      <alignment horizontal="right" vertical="center" shrinkToFit="1"/>
    </xf>
    <xf numFmtId="176" fontId="9" fillId="4" borderId="2" xfId="5765" applyNumberFormat="1" applyFont="1" applyFill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41" fontId="8" fillId="5" borderId="2" xfId="1" applyFont="1" applyFill="1" applyBorder="1" applyAlignment="1" applyProtection="1">
      <alignment vertical="center"/>
    </xf>
    <xf numFmtId="41" fontId="8" fillId="0" borderId="2" xfId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left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41" fontId="8" fillId="5" borderId="2" xfId="1" applyFont="1" applyFill="1" applyBorder="1" applyAlignment="1" applyProtection="1">
      <alignment horizontal="center" vertical="center"/>
    </xf>
    <xf numFmtId="0" fontId="8" fillId="4" borderId="8" xfId="0" applyFont="1" applyFill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/>
    </xf>
    <xf numFmtId="41" fontId="9" fillId="0" borderId="8" xfId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shrinkToFit="1"/>
    </xf>
    <xf numFmtId="0" fontId="31" fillId="0" borderId="2" xfId="0" quotePrefix="1" applyNumberFormat="1" applyFont="1" applyFill="1" applyBorder="1" applyAlignment="1" applyProtection="1">
      <alignment horizontal="center" vertical="center"/>
    </xf>
    <xf numFmtId="176" fontId="9" fillId="4" borderId="2" xfId="11479" quotePrefix="1" applyNumberFormat="1" applyFont="1" applyFill="1" applyBorder="1" applyAlignment="1">
      <alignment horizontal="right" vertical="center" wrapText="1" shrinkToFit="1"/>
    </xf>
    <xf numFmtId="176" fontId="9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9" fillId="0" borderId="2" xfId="0" quotePrefix="1" applyFont="1" applyBorder="1" applyAlignment="1">
      <alignment horizontal="center" vertical="center" shrinkToFit="1"/>
    </xf>
    <xf numFmtId="0" fontId="8" fillId="4" borderId="24" xfId="0" applyFont="1" applyFill="1" applyBorder="1" applyAlignment="1">
      <alignment horizontal="center" vertical="center" shrinkToFit="1"/>
    </xf>
    <xf numFmtId="182" fontId="8" fillId="4" borderId="2" xfId="0" applyNumberFormat="1" applyFont="1" applyFill="1" applyBorder="1" applyAlignment="1">
      <alignment horizontal="center" vertical="center" shrinkToFit="1"/>
    </xf>
    <xf numFmtId="0" fontId="8" fillId="0" borderId="2" xfId="0" applyNumberFormat="1" applyFont="1" applyBorder="1" applyAlignment="1">
      <alignment horizontal="center" vertical="center" shrinkToFit="1"/>
    </xf>
    <xf numFmtId="38" fontId="8" fillId="4" borderId="2" xfId="2" quotePrefix="1" applyNumberFormat="1" applyFont="1" applyFill="1" applyBorder="1" applyAlignment="1">
      <alignment horizontal="center" vertical="center" shrinkToFit="1"/>
    </xf>
    <xf numFmtId="0" fontId="8" fillId="4" borderId="2" xfId="0" quotePrefix="1" applyFont="1" applyFill="1" applyBorder="1" applyAlignment="1">
      <alignment horizontal="center" vertical="center" shrinkToFit="1"/>
    </xf>
    <xf numFmtId="41" fontId="8" fillId="4" borderId="2" xfId="5767" applyFont="1" applyFill="1" applyBorder="1" applyAlignment="1">
      <alignment horizontal="center" vertical="center" shrinkToFit="1"/>
    </xf>
    <xf numFmtId="0" fontId="9" fillId="4" borderId="23" xfId="0" applyFont="1" applyFill="1" applyBorder="1" applyAlignment="1">
      <alignment horizontal="center" vertical="center" shrinkToFit="1"/>
    </xf>
    <xf numFmtId="176" fontId="29" fillId="4" borderId="33" xfId="5762" applyNumberFormat="1" applyFont="1" applyFill="1" applyBorder="1" applyAlignment="1">
      <alignment horizontal="center" vertical="center" wrapText="1"/>
    </xf>
    <xf numFmtId="176" fontId="29" fillId="4" borderId="32" xfId="5762" applyNumberFormat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177" fontId="29" fillId="0" borderId="12" xfId="0" applyNumberFormat="1" applyFont="1" applyFill="1" applyBorder="1" applyAlignment="1">
      <alignment horizontal="center" vertical="center" shrinkToFit="1"/>
    </xf>
    <xf numFmtId="177" fontId="29" fillId="0" borderId="13" xfId="0" applyNumberFormat="1" applyFont="1" applyFill="1" applyBorder="1" applyAlignment="1">
      <alignment horizontal="center" vertical="center" shrinkToFit="1"/>
    </xf>
    <xf numFmtId="177" fontId="29" fillId="0" borderId="14" xfId="0" applyNumberFormat="1" applyFont="1" applyFill="1" applyBorder="1" applyAlignment="1">
      <alignment horizontal="center" vertical="center" shrinkToFit="1"/>
    </xf>
    <xf numFmtId="0" fontId="30" fillId="2" borderId="10" xfId="0" applyFont="1" applyFill="1" applyBorder="1" applyAlignment="1">
      <alignment horizontal="center" vertical="center" wrapText="1"/>
    </xf>
    <xf numFmtId="0" fontId="30" fillId="2" borderId="15" xfId="0" applyFont="1" applyFill="1" applyBorder="1" applyAlignment="1">
      <alignment horizontal="center" vertical="center" wrapText="1"/>
    </xf>
    <xf numFmtId="0" fontId="30" fillId="2" borderId="17" xfId="0" applyFont="1" applyFill="1" applyBorder="1" applyAlignment="1">
      <alignment horizontal="center" vertical="center" wrapText="1"/>
    </xf>
    <xf numFmtId="177" fontId="29" fillId="0" borderId="12" xfId="0" applyNumberFormat="1" applyFont="1" applyFill="1" applyBorder="1" applyAlignment="1">
      <alignment horizontal="center" vertical="center" wrapText="1" shrinkToFit="1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4" fillId="0" borderId="30" xfId="0" applyFont="1" applyBorder="1" applyAlignment="1">
      <alignment vertical="center" wrapText="1"/>
    </xf>
    <xf numFmtId="0" fontId="14" fillId="0" borderId="31" xfId="0" applyFont="1" applyBorder="1" applyAlignment="1">
      <alignment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177" fontId="14" fillId="0" borderId="2" xfId="0" applyNumberFormat="1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177" fontId="14" fillId="0" borderId="2" xfId="0" applyNumberFormat="1" applyFont="1" applyFill="1" applyBorder="1" applyAlignment="1">
      <alignment horizontal="justify" vertical="center" wrapText="1"/>
    </xf>
    <xf numFmtId="177" fontId="14" fillId="0" borderId="23" xfId="0" applyNumberFormat="1" applyFont="1" applyFill="1" applyBorder="1" applyAlignment="1">
      <alignment horizontal="justify" vertical="center" wrapText="1"/>
    </xf>
    <xf numFmtId="3" fontId="14" fillId="0" borderId="2" xfId="0" applyNumberFormat="1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 wrapText="1"/>
    </xf>
    <xf numFmtId="0" fontId="14" fillId="0" borderId="23" xfId="0" applyFont="1" applyBorder="1" applyAlignment="1">
      <alignment horizontal="justify" vertical="center" wrapText="1"/>
    </xf>
    <xf numFmtId="177" fontId="29" fillId="0" borderId="26" xfId="0" applyNumberFormat="1" applyFont="1" applyFill="1" applyBorder="1" applyAlignment="1">
      <alignment horizontal="center" vertical="center" shrinkToFit="1"/>
    </xf>
    <xf numFmtId="177" fontId="29" fillId="0" borderId="27" xfId="0" applyNumberFormat="1" applyFont="1" applyFill="1" applyBorder="1" applyAlignment="1">
      <alignment horizontal="center" vertical="center" shrinkToFit="1"/>
    </xf>
    <xf numFmtId="177" fontId="29" fillId="0" borderId="28" xfId="0" applyNumberFormat="1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5" xfId="0" applyNumberFormat="1" applyFont="1" applyFill="1" applyBorder="1" applyAlignment="1" applyProtection="1">
      <alignment horizontal="center" vertical="center"/>
    </xf>
    <xf numFmtId="49" fontId="8" fillId="2" borderId="6" xfId="0" applyNumberFormat="1" applyFont="1" applyFill="1" applyBorder="1" applyAlignment="1" applyProtection="1">
      <alignment horizontal="center" vertical="center"/>
    </xf>
    <xf numFmtId="49" fontId="8" fillId="2" borderId="7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0" fontId="8" fillId="2" borderId="7" xfId="0" applyNumberFormat="1" applyFont="1" applyFill="1" applyBorder="1" applyAlignment="1" applyProtection="1">
      <alignment horizontal="center" vertical="center"/>
    </xf>
    <xf numFmtId="0" fontId="8" fillId="2" borderId="8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2 3 2 2" xfId="40336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23" xfId="40343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28" xfId="4034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7 3 2 2" xfId="40335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  <cellStyle name="표준 2 2" xfId="40338"/>
    <cellStyle name="표준 2 2 2" xfId="40342"/>
    <cellStyle name="표준 2 2 2 2 2 2 2 2" xfId="40337"/>
    <cellStyle name="표준 2 3" xfId="40340"/>
    <cellStyle name="표준 3" xfId="40339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"/>
  <sheetViews>
    <sheetView showGridLines="0" tabSelected="1" zoomScaleNormal="100" workbookViewId="0">
      <selection activeCell="C17" sqref="C17"/>
    </sheetView>
  </sheetViews>
  <sheetFormatPr defaultRowHeight="13.5" x14ac:dyDescent="0.15"/>
  <cols>
    <col min="1" max="2" width="8.88671875" style="59"/>
    <col min="3" max="3" width="35.21875" style="59" bestFit="1" customWidth="1"/>
    <col min="4" max="4" width="8.77734375" style="59" customWidth="1"/>
    <col min="5" max="5" width="27" style="59" customWidth="1"/>
    <col min="6" max="7" width="8.88671875" style="59"/>
    <col min="8" max="8" width="10.109375" style="59" bestFit="1" customWidth="1"/>
    <col min="9" max="9" width="16.77734375" style="59" customWidth="1"/>
    <col min="10" max="10" width="8.77734375" style="59" customWidth="1"/>
    <col min="11" max="11" width="10.77734375" style="59" customWidth="1"/>
    <col min="12" max="12" width="11.5546875" style="59" customWidth="1"/>
    <col min="13" max="16384" width="8.88671875" style="59"/>
  </cols>
  <sheetData>
    <row r="1" spans="1:12" ht="36" customHeight="1" x14ac:dyDescent="0.15">
      <c r="A1" s="57" t="s">
        <v>53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</row>
    <row r="2" spans="1:12" ht="25.5" customHeight="1" x14ac:dyDescent="0.15">
      <c r="A2" s="37" t="s">
        <v>138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45" t="s">
        <v>81</v>
      </c>
    </row>
    <row r="3" spans="1:12" ht="35.25" customHeight="1" x14ac:dyDescent="0.15">
      <c r="A3" s="82" t="s">
        <v>54</v>
      </c>
      <c r="B3" s="82" t="s">
        <v>39</v>
      </c>
      <c r="C3" s="83" t="s">
        <v>55</v>
      </c>
      <c r="D3" s="148" t="s">
        <v>90</v>
      </c>
      <c r="E3" s="82" t="s">
        <v>56</v>
      </c>
      <c r="F3" s="82" t="s">
        <v>57</v>
      </c>
      <c r="G3" s="82" t="s">
        <v>58</v>
      </c>
      <c r="H3" s="82" t="s">
        <v>89</v>
      </c>
      <c r="I3" s="82" t="s">
        <v>40</v>
      </c>
      <c r="J3" s="82" t="s">
        <v>59</v>
      </c>
      <c r="K3" s="82" t="s">
        <v>60</v>
      </c>
      <c r="L3" s="149" t="s">
        <v>1</v>
      </c>
    </row>
    <row r="4" spans="1:12" ht="24.75" customHeight="1" x14ac:dyDescent="0.15">
      <c r="A4" s="181" t="s">
        <v>183</v>
      </c>
      <c r="B4" s="182" t="s">
        <v>184</v>
      </c>
      <c r="C4" s="183" t="s">
        <v>185</v>
      </c>
      <c r="D4" s="77" t="s">
        <v>186</v>
      </c>
      <c r="E4" s="184" t="s">
        <v>187</v>
      </c>
      <c r="F4" s="185">
        <v>1</v>
      </c>
      <c r="G4" s="77" t="s">
        <v>188</v>
      </c>
      <c r="H4" s="186">
        <v>190000000</v>
      </c>
      <c r="I4" s="77" t="s">
        <v>189</v>
      </c>
      <c r="J4" s="77" t="s">
        <v>190</v>
      </c>
      <c r="K4" s="77" t="s">
        <v>191</v>
      </c>
      <c r="L4" s="187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"/>
  <sheetViews>
    <sheetView showGridLines="0" zoomScaleNormal="100" workbookViewId="0">
      <selection activeCell="E16" sqref="E16"/>
    </sheetView>
  </sheetViews>
  <sheetFormatPr defaultRowHeight="24" customHeight="1" x14ac:dyDescent="0.25"/>
  <cols>
    <col min="1" max="1" width="9.6640625" style="17" customWidth="1"/>
    <col min="2" max="2" width="27.21875" style="17" customWidth="1"/>
    <col min="3" max="3" width="16.33203125" style="17" customWidth="1"/>
    <col min="4" max="4" width="16.6640625" style="17" customWidth="1"/>
    <col min="5" max="5" width="9.44140625" style="17" customWidth="1"/>
    <col min="6" max="6" width="14" style="17" customWidth="1"/>
    <col min="7" max="7" width="9.5546875" style="17" customWidth="1"/>
    <col min="8" max="8" width="14" style="17" customWidth="1"/>
    <col min="9" max="9" width="27.21875" style="17" customWidth="1"/>
    <col min="10" max="16384" width="8.88671875" style="15"/>
  </cols>
  <sheetData>
    <row r="1" spans="1:9" s="30" customFormat="1" ht="36" customHeight="1" x14ac:dyDescent="0.55000000000000004">
      <c r="A1" s="219" t="s">
        <v>71</v>
      </c>
      <c r="B1" s="219"/>
      <c r="C1" s="219"/>
      <c r="D1" s="219"/>
      <c r="E1" s="219"/>
      <c r="F1" s="219"/>
      <c r="G1" s="219"/>
      <c r="H1" s="219"/>
      <c r="I1" s="219"/>
    </row>
    <row r="2" spans="1:9" ht="24" customHeight="1" x14ac:dyDescent="0.25">
      <c r="A2" s="37" t="s">
        <v>138</v>
      </c>
      <c r="B2" s="40"/>
      <c r="C2" s="18"/>
      <c r="D2" s="18"/>
      <c r="E2" s="18"/>
      <c r="F2" s="18"/>
      <c r="G2" s="18"/>
      <c r="H2" s="18"/>
      <c r="I2" s="19" t="s">
        <v>80</v>
      </c>
    </row>
    <row r="3" spans="1:9" ht="24" customHeight="1" x14ac:dyDescent="0.25">
      <c r="A3" s="224" t="s">
        <v>3</v>
      </c>
      <c r="B3" s="222" t="s">
        <v>4</v>
      </c>
      <c r="C3" s="222" t="s">
        <v>61</v>
      </c>
      <c r="D3" s="222" t="s">
        <v>73</v>
      </c>
      <c r="E3" s="220" t="s">
        <v>74</v>
      </c>
      <c r="F3" s="221"/>
      <c r="G3" s="220" t="s">
        <v>75</v>
      </c>
      <c r="H3" s="221"/>
      <c r="I3" s="222" t="s">
        <v>72</v>
      </c>
    </row>
    <row r="4" spans="1:9" ht="24" customHeight="1" x14ac:dyDescent="0.25">
      <c r="A4" s="225"/>
      <c r="B4" s="223"/>
      <c r="C4" s="223"/>
      <c r="D4" s="223"/>
      <c r="E4" s="35" t="s">
        <v>77</v>
      </c>
      <c r="F4" s="35" t="s">
        <v>78</v>
      </c>
      <c r="G4" s="35" t="s">
        <v>77</v>
      </c>
      <c r="H4" s="35" t="s">
        <v>78</v>
      </c>
      <c r="I4" s="223"/>
    </row>
    <row r="5" spans="1:9" ht="24" customHeight="1" x14ac:dyDescent="0.25">
      <c r="A5" s="5"/>
      <c r="B5" s="150" t="s">
        <v>154</v>
      </c>
      <c r="C5" s="146"/>
      <c r="D5" s="146"/>
      <c r="E5" s="147"/>
      <c r="F5" s="146"/>
      <c r="G5" s="147"/>
      <c r="H5" s="146"/>
      <c r="I5" s="1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4"/>
  <sheetViews>
    <sheetView showGridLines="0" zoomScaleNormal="100" workbookViewId="0">
      <pane ySplit="3" topLeftCell="A4" activePane="bottomLeft" state="frozen"/>
      <selection activeCell="A3" sqref="A3"/>
      <selection pane="bottomLeft" activeCell="C20" sqref="C20"/>
    </sheetView>
  </sheetViews>
  <sheetFormatPr defaultRowHeight="24" customHeight="1" x14ac:dyDescent="0.15"/>
  <cols>
    <col min="1" max="1" width="8.6640625" style="68" customWidth="1"/>
    <col min="2" max="2" width="8.77734375" style="68" customWidth="1"/>
    <col min="3" max="3" width="44.21875" style="69" customWidth="1"/>
    <col min="4" max="4" width="8.77734375" style="68" customWidth="1"/>
    <col min="5" max="5" width="12.44140625" style="68" customWidth="1"/>
    <col min="6" max="6" width="16.77734375" style="68" customWidth="1"/>
    <col min="7" max="7" width="8.77734375" style="68" customWidth="1"/>
    <col min="8" max="8" width="10.77734375" style="68" customWidth="1"/>
    <col min="9" max="9" width="10.44140625" style="68" customWidth="1"/>
    <col min="10" max="16384" width="8.88671875" style="36"/>
  </cols>
  <sheetData>
    <row r="1" spans="1:12" ht="36" customHeight="1" x14ac:dyDescent="0.15">
      <c r="A1" s="57" t="s">
        <v>67</v>
      </c>
      <c r="B1" s="57"/>
      <c r="C1" s="58"/>
      <c r="D1" s="57"/>
      <c r="E1" s="57"/>
      <c r="F1" s="57"/>
      <c r="G1" s="57"/>
      <c r="H1" s="57"/>
      <c r="I1" s="57"/>
      <c r="J1" s="56"/>
      <c r="K1" s="56"/>
      <c r="L1" s="56"/>
    </row>
    <row r="2" spans="1:12" s="14" customFormat="1" ht="25.5" customHeight="1" x14ac:dyDescent="0.25">
      <c r="A2" s="37" t="s">
        <v>138</v>
      </c>
      <c r="B2" s="60"/>
      <c r="C2" s="61"/>
      <c r="D2" s="62"/>
      <c r="E2" s="62"/>
      <c r="F2" s="62"/>
      <c r="G2" s="62"/>
      <c r="H2" s="62"/>
      <c r="I2" s="45" t="s">
        <v>81</v>
      </c>
      <c r="J2" s="62"/>
      <c r="K2" s="62"/>
      <c r="L2" s="62"/>
    </row>
    <row r="3" spans="1:12" ht="35.25" customHeight="1" x14ac:dyDescent="0.15">
      <c r="A3" s="63" t="s">
        <v>38</v>
      </c>
      <c r="B3" s="64" t="s">
        <v>39</v>
      </c>
      <c r="C3" s="65" t="s">
        <v>51</v>
      </c>
      <c r="D3" s="65" t="s">
        <v>0</v>
      </c>
      <c r="E3" s="66" t="s">
        <v>88</v>
      </c>
      <c r="F3" s="63" t="s">
        <v>40</v>
      </c>
      <c r="G3" s="63" t="s">
        <v>41</v>
      </c>
      <c r="H3" s="63" t="s">
        <v>42</v>
      </c>
      <c r="I3" s="67" t="s">
        <v>1</v>
      </c>
    </row>
    <row r="4" spans="1:12" ht="24" customHeight="1" x14ac:dyDescent="0.15">
      <c r="A4" s="77" t="s">
        <v>172</v>
      </c>
      <c r="B4" s="170" t="s">
        <v>174</v>
      </c>
      <c r="C4" s="180" t="s">
        <v>175</v>
      </c>
      <c r="D4" s="171" t="s">
        <v>176</v>
      </c>
      <c r="E4" s="172">
        <v>1300000</v>
      </c>
      <c r="F4" s="170" t="s">
        <v>212</v>
      </c>
      <c r="G4" s="171" t="s">
        <v>177</v>
      </c>
      <c r="H4" s="171" t="s">
        <v>216</v>
      </c>
      <c r="I4" s="173"/>
    </row>
    <row r="5" spans="1:12" ht="24" customHeight="1" x14ac:dyDescent="0.15">
      <c r="A5" s="77" t="s">
        <v>172</v>
      </c>
      <c r="B5" s="170" t="s">
        <v>174</v>
      </c>
      <c r="C5" s="124" t="s">
        <v>178</v>
      </c>
      <c r="D5" s="171" t="s">
        <v>176</v>
      </c>
      <c r="E5" s="172">
        <v>10640000</v>
      </c>
      <c r="F5" s="170" t="s">
        <v>212</v>
      </c>
      <c r="G5" s="171" t="s">
        <v>179</v>
      </c>
      <c r="H5" s="171" t="s">
        <v>217</v>
      </c>
      <c r="I5" s="173"/>
    </row>
    <row r="6" spans="1:12" ht="24" customHeight="1" x14ac:dyDescent="0.15">
      <c r="A6" s="77" t="s">
        <v>172</v>
      </c>
      <c r="B6" s="170" t="s">
        <v>174</v>
      </c>
      <c r="C6" s="124" t="s">
        <v>180</v>
      </c>
      <c r="D6" s="171" t="s">
        <v>176</v>
      </c>
      <c r="E6" s="172">
        <v>4400000</v>
      </c>
      <c r="F6" s="170" t="s">
        <v>212</v>
      </c>
      <c r="G6" s="171" t="s">
        <v>179</v>
      </c>
      <c r="H6" s="171" t="s">
        <v>218</v>
      </c>
      <c r="I6" s="173"/>
    </row>
    <row r="7" spans="1:12" ht="24" customHeight="1" x14ac:dyDescent="0.15">
      <c r="A7" s="77" t="s">
        <v>172</v>
      </c>
      <c r="B7" s="170" t="s">
        <v>174</v>
      </c>
      <c r="C7" s="122" t="s">
        <v>181</v>
      </c>
      <c r="D7" s="123" t="s">
        <v>176</v>
      </c>
      <c r="E7" s="172">
        <v>2000000</v>
      </c>
      <c r="F7" s="170" t="s">
        <v>212</v>
      </c>
      <c r="G7" s="171" t="s">
        <v>182</v>
      </c>
      <c r="H7" s="171" t="s">
        <v>219</v>
      </c>
      <c r="I7" s="173"/>
    </row>
    <row r="8" spans="1:12" ht="24" customHeight="1" x14ac:dyDescent="0.15">
      <c r="A8" s="77" t="s">
        <v>172</v>
      </c>
      <c r="B8" s="170" t="s">
        <v>174</v>
      </c>
      <c r="C8" s="124" t="s">
        <v>192</v>
      </c>
      <c r="D8" s="171" t="s">
        <v>176</v>
      </c>
      <c r="E8" s="172">
        <v>3328000</v>
      </c>
      <c r="F8" s="170" t="s">
        <v>213</v>
      </c>
      <c r="G8" s="171" t="s">
        <v>193</v>
      </c>
      <c r="H8" s="171" t="s">
        <v>194</v>
      </c>
      <c r="I8" s="173"/>
    </row>
    <row r="9" spans="1:12" ht="24" customHeight="1" x14ac:dyDescent="0.15">
      <c r="A9" s="77" t="s">
        <v>172</v>
      </c>
      <c r="B9" s="170" t="s">
        <v>174</v>
      </c>
      <c r="C9" s="124" t="s">
        <v>195</v>
      </c>
      <c r="D9" s="171" t="s">
        <v>176</v>
      </c>
      <c r="E9" s="172">
        <v>33000000</v>
      </c>
      <c r="F9" s="170" t="s">
        <v>214</v>
      </c>
      <c r="G9" s="171" t="s">
        <v>196</v>
      </c>
      <c r="H9" s="171" t="s">
        <v>197</v>
      </c>
      <c r="I9" s="173"/>
    </row>
    <row r="10" spans="1:12" ht="24" customHeight="1" x14ac:dyDescent="0.15">
      <c r="A10" s="77" t="s">
        <v>172</v>
      </c>
      <c r="B10" s="170" t="s">
        <v>174</v>
      </c>
      <c r="C10" s="124" t="s">
        <v>198</v>
      </c>
      <c r="D10" s="171" t="s">
        <v>176</v>
      </c>
      <c r="E10" s="172">
        <v>18000000</v>
      </c>
      <c r="F10" s="170" t="s">
        <v>214</v>
      </c>
      <c r="G10" s="171" t="s">
        <v>199</v>
      </c>
      <c r="H10" s="171" t="s">
        <v>200</v>
      </c>
      <c r="I10" s="173"/>
    </row>
    <row r="11" spans="1:12" ht="24" customHeight="1" x14ac:dyDescent="0.15">
      <c r="A11" s="77" t="s">
        <v>172</v>
      </c>
      <c r="B11" s="170" t="s">
        <v>174</v>
      </c>
      <c r="C11" s="180" t="s">
        <v>201</v>
      </c>
      <c r="D11" s="171" t="s">
        <v>170</v>
      </c>
      <c r="E11" s="172">
        <v>22000000</v>
      </c>
      <c r="F11" s="170" t="s">
        <v>214</v>
      </c>
      <c r="G11" s="171" t="s">
        <v>171</v>
      </c>
      <c r="H11" s="171" t="s">
        <v>220</v>
      </c>
      <c r="I11" s="173"/>
    </row>
    <row r="12" spans="1:12" ht="24" customHeight="1" x14ac:dyDescent="0.15">
      <c r="A12" s="77" t="s">
        <v>172</v>
      </c>
      <c r="B12" s="170" t="s">
        <v>174</v>
      </c>
      <c r="C12" s="180" t="s">
        <v>202</v>
      </c>
      <c r="D12" s="171" t="s">
        <v>203</v>
      </c>
      <c r="E12" s="172">
        <v>5000000</v>
      </c>
      <c r="F12" s="170" t="s">
        <v>214</v>
      </c>
      <c r="G12" s="171" t="s">
        <v>204</v>
      </c>
      <c r="H12" s="171" t="s">
        <v>221</v>
      </c>
      <c r="I12" s="173"/>
    </row>
    <row r="13" spans="1:12" ht="24" customHeight="1" x14ac:dyDescent="0.15">
      <c r="A13" s="77" t="s">
        <v>172</v>
      </c>
      <c r="B13" s="170" t="s">
        <v>174</v>
      </c>
      <c r="C13" s="124" t="s">
        <v>205</v>
      </c>
      <c r="D13" s="171" t="s">
        <v>176</v>
      </c>
      <c r="E13" s="172">
        <v>12000000</v>
      </c>
      <c r="F13" s="170" t="s">
        <v>215</v>
      </c>
      <c r="G13" s="171" t="s">
        <v>206</v>
      </c>
      <c r="H13" s="171" t="s">
        <v>207</v>
      </c>
      <c r="I13" s="173"/>
    </row>
    <row r="14" spans="1:12" ht="24" customHeight="1" x14ac:dyDescent="0.15">
      <c r="A14" s="77" t="s">
        <v>172</v>
      </c>
      <c r="B14" s="170" t="s">
        <v>174</v>
      </c>
      <c r="C14" s="180" t="s">
        <v>208</v>
      </c>
      <c r="D14" s="171" t="s">
        <v>176</v>
      </c>
      <c r="E14" s="172">
        <v>3000000</v>
      </c>
      <c r="F14" s="170" t="s">
        <v>209</v>
      </c>
      <c r="G14" s="171" t="s">
        <v>210</v>
      </c>
      <c r="H14" s="171" t="s">
        <v>211</v>
      </c>
      <c r="I14" s="173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"/>
  <sheetViews>
    <sheetView showGridLines="0" zoomScaleNormal="100" workbookViewId="0">
      <selection activeCell="D17" sqref="D17"/>
    </sheetView>
  </sheetViews>
  <sheetFormatPr defaultRowHeight="24" customHeight="1" x14ac:dyDescent="0.15"/>
  <cols>
    <col min="1" max="1" width="8.6640625" style="68" customWidth="1"/>
    <col min="2" max="2" width="8.77734375" style="68" customWidth="1"/>
    <col min="3" max="3" width="31.88671875" style="69" customWidth="1"/>
    <col min="4" max="4" width="10.88671875" style="68" customWidth="1"/>
    <col min="5" max="5" width="8.77734375" style="68" customWidth="1"/>
    <col min="6" max="8" width="12.44140625" style="68" customWidth="1"/>
    <col min="9" max="9" width="11.33203125" style="68" customWidth="1"/>
    <col min="10" max="10" width="16.77734375" style="68" customWidth="1"/>
    <col min="11" max="11" width="8.77734375" style="71" customWidth="1"/>
    <col min="12" max="12" width="10.77734375" style="68" customWidth="1"/>
    <col min="13" max="13" width="8.88671875" style="68"/>
    <col min="14" max="14" width="8.88671875" style="85"/>
    <col min="15" max="16384" width="8.88671875" style="36"/>
  </cols>
  <sheetData>
    <row r="1" spans="1:14" ht="36" customHeight="1" x14ac:dyDescent="0.15">
      <c r="A1" s="57" t="s">
        <v>70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  <c r="M1" s="70"/>
    </row>
    <row r="2" spans="1:14" s="14" customFormat="1" ht="25.5" customHeight="1" x14ac:dyDescent="0.25">
      <c r="A2" s="37" t="s">
        <v>138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62"/>
      <c r="M2" s="45" t="s">
        <v>81</v>
      </c>
      <c r="N2" s="88"/>
    </row>
    <row r="3" spans="1:14" ht="35.25" customHeight="1" x14ac:dyDescent="0.15">
      <c r="A3" s="63" t="s">
        <v>38</v>
      </c>
      <c r="B3" s="64" t="s">
        <v>39</v>
      </c>
      <c r="C3" s="65" t="s">
        <v>69</v>
      </c>
      <c r="D3" s="63" t="s">
        <v>68</v>
      </c>
      <c r="E3" s="64" t="s">
        <v>0</v>
      </c>
      <c r="F3" s="64" t="s">
        <v>85</v>
      </c>
      <c r="G3" s="64" t="s">
        <v>84</v>
      </c>
      <c r="H3" s="64" t="s">
        <v>83</v>
      </c>
      <c r="I3" s="64" t="s">
        <v>82</v>
      </c>
      <c r="J3" s="63" t="s">
        <v>40</v>
      </c>
      <c r="K3" s="63" t="s">
        <v>41</v>
      </c>
      <c r="L3" s="63" t="s">
        <v>42</v>
      </c>
      <c r="M3" s="67" t="s">
        <v>1</v>
      </c>
    </row>
    <row r="4" spans="1:14" s="179" customFormat="1" ht="24" customHeight="1" x14ac:dyDescent="0.15">
      <c r="A4" s="123"/>
      <c r="B4" s="121"/>
      <c r="C4" s="174" t="s">
        <v>222</v>
      </c>
      <c r="D4" s="123"/>
      <c r="E4" s="78"/>
      <c r="F4" s="159"/>
      <c r="G4" s="161"/>
      <c r="H4" s="161"/>
      <c r="I4" s="175"/>
      <c r="J4" s="176"/>
      <c r="K4" s="177"/>
      <c r="L4" s="177"/>
      <c r="M4" s="160"/>
      <c r="N4" s="178"/>
    </row>
  </sheetData>
  <phoneticPr fontId="5" type="noConversion"/>
  <dataValidations count="1">
    <dataValidation type="list" allowBlank="1" showInputMessage="1" showErrorMessage="1" sqref="D4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"/>
  <sheetViews>
    <sheetView showGridLines="0" zoomScaleNormal="100" workbookViewId="0">
      <pane ySplit="3" topLeftCell="A4" activePane="bottomLeft" state="frozen"/>
      <selection activeCell="A3" sqref="A3"/>
      <selection pane="bottomLeft" activeCell="B16" sqref="B16"/>
    </sheetView>
  </sheetViews>
  <sheetFormatPr defaultRowHeight="24" customHeight="1" x14ac:dyDescent="0.15"/>
  <cols>
    <col min="1" max="1" width="12" style="23" customWidth="1"/>
    <col min="2" max="2" width="56.5546875" style="23" customWidth="1"/>
    <col min="3" max="3" width="9.5546875" style="23" customWidth="1"/>
    <col min="4" max="4" width="8.88671875" style="23" customWidth="1"/>
    <col min="5" max="5" width="9.21875" style="23" customWidth="1"/>
    <col min="6" max="6" width="9.6640625" style="23" customWidth="1"/>
    <col min="7" max="7" width="11.33203125" style="23" bestFit="1" customWidth="1"/>
    <col min="8" max="8" width="9.6640625" style="23" customWidth="1"/>
    <col min="9" max="9" width="11.109375" style="23" customWidth="1"/>
    <col min="10" max="10" width="9.6640625" style="23" customWidth="1"/>
    <col min="11" max="11" width="8.44140625" style="23" customWidth="1"/>
    <col min="12" max="12" width="1.5546875" style="13" customWidth="1"/>
    <col min="13" max="13" width="8.88671875" style="13" hidden="1" customWidth="1"/>
    <col min="14" max="15" width="9.6640625" style="23" hidden="1" customWidth="1"/>
    <col min="16" max="16" width="8.88671875" style="13" hidden="1" customWidth="1"/>
    <col min="17" max="17" width="12.6640625" style="13" hidden="1" customWidth="1"/>
    <col min="18" max="18" width="8.88671875" style="13" customWidth="1"/>
    <col min="19" max="16384" width="8.88671875" style="13"/>
  </cols>
  <sheetData>
    <row r="1" spans="1:18" ht="36" customHeight="1" x14ac:dyDescent="0.15">
      <c r="A1" s="7" t="s">
        <v>2</v>
      </c>
      <c r="B1" s="7"/>
      <c r="C1" s="7"/>
      <c r="D1" s="7"/>
      <c r="E1" s="7"/>
      <c r="F1" s="7"/>
      <c r="G1" s="7"/>
      <c r="H1" s="7"/>
      <c r="I1" s="7"/>
      <c r="J1" s="7"/>
      <c r="K1" s="7"/>
      <c r="L1" s="31"/>
      <c r="N1" s="13"/>
      <c r="O1" s="13"/>
    </row>
    <row r="2" spans="1:18" ht="25.5" customHeight="1" x14ac:dyDescent="0.15">
      <c r="A2" s="37" t="s">
        <v>138</v>
      </c>
      <c r="B2" s="16"/>
      <c r="C2" s="16"/>
      <c r="D2" s="18"/>
      <c r="E2" s="18"/>
      <c r="F2" s="18"/>
      <c r="G2" s="18"/>
      <c r="H2" s="18"/>
      <c r="I2" s="18"/>
      <c r="J2" s="18"/>
      <c r="K2" s="19" t="s">
        <v>79</v>
      </c>
      <c r="N2" s="18"/>
      <c r="O2" s="18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2" t="s">
        <v>8</v>
      </c>
      <c r="O3" s="12" t="s">
        <v>9</v>
      </c>
    </row>
    <row r="4" spans="1:18" ht="24" customHeight="1" x14ac:dyDescent="0.15">
      <c r="A4" s="72"/>
      <c r="B4" s="75" t="s">
        <v>155</v>
      </c>
      <c r="C4" s="33"/>
      <c r="D4" s="73"/>
      <c r="E4" s="73"/>
      <c r="F4" s="73"/>
      <c r="G4" s="11"/>
      <c r="H4" s="11"/>
      <c r="I4" s="11"/>
      <c r="J4" s="11"/>
      <c r="K4" s="11"/>
      <c r="M4" s="27"/>
      <c r="N4" s="11"/>
      <c r="O4" s="11"/>
      <c r="P4" s="27"/>
      <c r="Q4" s="28"/>
      <c r="R4" s="2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"/>
  <sheetViews>
    <sheetView showGridLines="0" zoomScaleNormal="100" workbookViewId="0">
      <selection activeCell="B16" sqref="B16"/>
    </sheetView>
  </sheetViews>
  <sheetFormatPr defaultRowHeight="24" customHeight="1" x14ac:dyDescent="0.15"/>
  <cols>
    <col min="1" max="1" width="12" style="23" customWidth="1"/>
    <col min="2" max="2" width="56.5546875" style="24" customWidth="1"/>
    <col min="3" max="3" width="9.5546875" style="23" customWidth="1"/>
    <col min="4" max="4" width="8.88671875" style="23" customWidth="1"/>
    <col min="5" max="5" width="9.21875" style="23" customWidth="1"/>
    <col min="6" max="6" width="10.5546875" style="25" customWidth="1"/>
    <col min="7" max="7" width="9.6640625" style="23" customWidth="1"/>
    <col min="8" max="8" width="12.6640625" style="26" customWidth="1"/>
    <col min="9" max="9" width="9.6640625" style="23" customWidth="1"/>
    <col min="10" max="10" width="10.5546875" style="22" customWidth="1"/>
    <col min="11" max="11" width="8.44140625" style="23" customWidth="1"/>
    <col min="12" max="16384" width="8.88671875" style="13"/>
  </cols>
  <sheetData>
    <row r="1" spans="1:11" ht="36" customHeight="1" x14ac:dyDescent="0.15">
      <c r="A1" s="7" t="s">
        <v>19</v>
      </c>
      <c r="B1" s="7"/>
      <c r="C1" s="7"/>
      <c r="D1" s="7"/>
      <c r="E1" s="7"/>
      <c r="F1" s="8"/>
      <c r="G1" s="7"/>
      <c r="H1" s="7"/>
      <c r="I1" s="7"/>
      <c r="J1" s="8"/>
      <c r="K1" s="7"/>
    </row>
    <row r="2" spans="1:11" ht="25.5" customHeight="1" x14ac:dyDescent="0.15">
      <c r="A2" s="37" t="s">
        <v>138</v>
      </c>
      <c r="B2" s="34"/>
      <c r="C2" s="16"/>
      <c r="D2" s="18"/>
      <c r="E2" s="18"/>
      <c r="F2" s="20"/>
      <c r="G2" s="18"/>
      <c r="H2" s="21"/>
      <c r="I2" s="18"/>
      <c r="K2" s="20" t="s">
        <v>80</v>
      </c>
    </row>
    <row r="3" spans="1:11" ht="35.25" customHeight="1" x14ac:dyDescent="0.15">
      <c r="A3" s="9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0" t="s">
        <v>18</v>
      </c>
      <c r="G3" s="2" t="s">
        <v>21</v>
      </c>
      <c r="H3" s="2" t="s">
        <v>87</v>
      </c>
      <c r="I3" s="2" t="s">
        <v>22</v>
      </c>
      <c r="J3" s="10" t="s">
        <v>23</v>
      </c>
      <c r="K3" s="2" t="s">
        <v>1</v>
      </c>
    </row>
    <row r="4" spans="1:11" s="68" customFormat="1" ht="24" customHeight="1" x14ac:dyDescent="0.15">
      <c r="A4" s="72"/>
      <c r="B4" s="75" t="s">
        <v>155</v>
      </c>
      <c r="C4" s="33"/>
      <c r="D4" s="73"/>
      <c r="E4" s="95"/>
      <c r="F4" s="90"/>
      <c r="G4" s="153"/>
      <c r="H4" s="95"/>
      <c r="I4" s="154"/>
      <c r="J4" s="90"/>
      <c r="K4" s="7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48297"/>
  <sheetViews>
    <sheetView showGridLines="0" zoomScaleNormal="100" workbookViewId="0">
      <pane ySplit="3" topLeftCell="A4" activePane="bottomLeft" state="frozen"/>
      <selection activeCell="A3" sqref="A3"/>
      <selection pane="bottomLeft" activeCell="D21" sqref="D21"/>
    </sheetView>
  </sheetViews>
  <sheetFormatPr defaultRowHeight="24" customHeight="1" x14ac:dyDescent="0.15"/>
  <cols>
    <col min="1" max="1" width="11.109375" style="46" customWidth="1"/>
    <col min="2" max="2" width="35.77734375" style="50" customWidth="1"/>
    <col min="3" max="3" width="23.33203125" style="144" customWidth="1"/>
    <col min="4" max="4" width="10.77734375" style="46" customWidth="1"/>
    <col min="5" max="5" width="8.5546875" style="94" bestFit="1" customWidth="1"/>
    <col min="6" max="8" width="9.33203125" style="94" customWidth="1"/>
    <col min="9" max="9" width="8.88671875" style="94" bestFit="1" customWidth="1"/>
    <col min="10" max="10" width="9.6640625" style="46" customWidth="1"/>
    <col min="11" max="11" width="4.88671875" style="86" customWidth="1"/>
    <col min="12" max="12" width="8.88671875" style="54"/>
    <col min="13" max="16384" width="8.88671875" style="36"/>
  </cols>
  <sheetData>
    <row r="1" spans="1:15" ht="36" customHeight="1" x14ac:dyDescent="0.15">
      <c r="A1" s="190" t="s">
        <v>76</v>
      </c>
      <c r="B1" s="190"/>
      <c r="C1" s="190"/>
      <c r="D1" s="190"/>
      <c r="E1" s="190"/>
      <c r="F1" s="190"/>
      <c r="G1" s="190"/>
      <c r="H1" s="190"/>
      <c r="I1" s="190"/>
      <c r="J1" s="190"/>
      <c r="K1" s="87"/>
      <c r="L1" s="55"/>
      <c r="M1" s="56"/>
    </row>
    <row r="2" spans="1:15" ht="25.5" customHeight="1" x14ac:dyDescent="0.15">
      <c r="A2" s="37" t="s">
        <v>138</v>
      </c>
      <c r="B2" s="47"/>
      <c r="C2" s="145"/>
      <c r="D2" s="44"/>
      <c r="E2" s="91"/>
      <c r="F2" s="91"/>
      <c r="G2" s="91"/>
      <c r="H2" s="91"/>
      <c r="I2" s="98"/>
      <c r="J2" s="45" t="s">
        <v>81</v>
      </c>
    </row>
    <row r="3" spans="1:15" ht="35.25" customHeight="1" x14ac:dyDescent="0.15">
      <c r="A3" s="1" t="s">
        <v>3</v>
      </c>
      <c r="B3" s="2" t="s">
        <v>4</v>
      </c>
      <c r="C3" s="2" t="s">
        <v>25</v>
      </c>
      <c r="D3" s="1" t="s">
        <v>12</v>
      </c>
      <c r="E3" s="92" t="s">
        <v>13</v>
      </c>
      <c r="F3" s="92" t="s">
        <v>14</v>
      </c>
      <c r="G3" s="92" t="s">
        <v>15</v>
      </c>
      <c r="H3" s="93" t="s">
        <v>52</v>
      </c>
      <c r="I3" s="92" t="s">
        <v>24</v>
      </c>
      <c r="J3" s="2" t="s">
        <v>16</v>
      </c>
    </row>
    <row r="4" spans="1:15" s="76" customFormat="1" ht="24" customHeight="1" x14ac:dyDescent="0.15">
      <c r="A4" s="32" t="s">
        <v>98</v>
      </c>
      <c r="B4" s="74" t="s">
        <v>133</v>
      </c>
      <c r="C4" s="95" t="s">
        <v>135</v>
      </c>
      <c r="D4" s="99">
        <v>323490820</v>
      </c>
      <c r="E4" s="127" t="s">
        <v>134</v>
      </c>
      <c r="F4" s="97" t="s">
        <v>127</v>
      </c>
      <c r="G4" s="97" t="s">
        <v>128</v>
      </c>
      <c r="H4" s="97" t="s">
        <v>136</v>
      </c>
      <c r="I4" s="97"/>
      <c r="J4" s="96"/>
      <c r="K4" s="86"/>
      <c r="L4" s="54"/>
      <c r="O4" s="100"/>
    </row>
    <row r="5" spans="1:15" s="76" customFormat="1" ht="24" customHeight="1" x14ac:dyDescent="0.15">
      <c r="A5" s="32" t="s">
        <v>98</v>
      </c>
      <c r="B5" s="74" t="s">
        <v>101</v>
      </c>
      <c r="C5" s="95" t="s">
        <v>119</v>
      </c>
      <c r="D5" s="99">
        <v>7326000</v>
      </c>
      <c r="E5" s="127">
        <v>45625</v>
      </c>
      <c r="F5" s="97" t="s">
        <v>127</v>
      </c>
      <c r="G5" s="97" t="s">
        <v>128</v>
      </c>
      <c r="H5" s="97" t="s">
        <v>136</v>
      </c>
      <c r="I5" s="97"/>
      <c r="J5" s="96"/>
      <c r="K5" s="86"/>
      <c r="L5" s="54"/>
      <c r="O5" s="100"/>
    </row>
    <row r="6" spans="1:15" s="76" customFormat="1" ht="24" customHeight="1" x14ac:dyDescent="0.15">
      <c r="A6" s="32" t="s">
        <v>98</v>
      </c>
      <c r="B6" s="74" t="s">
        <v>102</v>
      </c>
      <c r="C6" s="95" t="s">
        <v>119</v>
      </c>
      <c r="D6" s="99">
        <v>937200</v>
      </c>
      <c r="E6" s="127">
        <v>45625</v>
      </c>
      <c r="F6" s="97" t="s">
        <v>127</v>
      </c>
      <c r="G6" s="97" t="s">
        <v>128</v>
      </c>
      <c r="H6" s="97" t="s">
        <v>136</v>
      </c>
      <c r="I6" s="97"/>
      <c r="J6" s="96"/>
      <c r="K6" s="86"/>
      <c r="L6" s="54"/>
      <c r="O6" s="100"/>
    </row>
    <row r="7" spans="1:15" s="76" customFormat="1" ht="24" customHeight="1" x14ac:dyDescent="0.15">
      <c r="A7" s="32" t="s">
        <v>98</v>
      </c>
      <c r="B7" s="74" t="s">
        <v>103</v>
      </c>
      <c r="C7" s="95" t="s">
        <v>119</v>
      </c>
      <c r="D7" s="99">
        <v>7260000</v>
      </c>
      <c r="E7" s="127">
        <v>45625</v>
      </c>
      <c r="F7" s="97" t="s">
        <v>127</v>
      </c>
      <c r="G7" s="97" t="s">
        <v>128</v>
      </c>
      <c r="H7" s="97" t="s">
        <v>136</v>
      </c>
      <c r="I7" s="97"/>
      <c r="J7" s="96"/>
      <c r="K7" s="86"/>
      <c r="L7" s="54"/>
      <c r="O7" s="100"/>
    </row>
    <row r="8" spans="1:15" s="76" customFormat="1" ht="24" customHeight="1" x14ac:dyDescent="0.15">
      <c r="A8" s="32" t="s">
        <v>98</v>
      </c>
      <c r="B8" s="74" t="s">
        <v>104</v>
      </c>
      <c r="C8" s="95" t="s">
        <v>119</v>
      </c>
      <c r="D8" s="99">
        <v>2377200</v>
      </c>
      <c r="E8" s="127">
        <v>45625</v>
      </c>
      <c r="F8" s="97" t="s">
        <v>127</v>
      </c>
      <c r="G8" s="97" t="s">
        <v>128</v>
      </c>
      <c r="H8" s="97" t="s">
        <v>136</v>
      </c>
      <c r="I8" s="97"/>
      <c r="J8" s="96"/>
      <c r="K8" s="86"/>
      <c r="L8" s="54"/>
      <c r="O8" s="100"/>
    </row>
    <row r="9" spans="1:15" s="76" customFormat="1" ht="24" customHeight="1" x14ac:dyDescent="0.15">
      <c r="A9" s="32" t="s">
        <v>98</v>
      </c>
      <c r="B9" s="74" t="s">
        <v>105</v>
      </c>
      <c r="C9" s="95" t="s">
        <v>119</v>
      </c>
      <c r="D9" s="99">
        <v>7260000</v>
      </c>
      <c r="E9" s="127">
        <v>45625</v>
      </c>
      <c r="F9" s="97" t="s">
        <v>127</v>
      </c>
      <c r="G9" s="97" t="s">
        <v>128</v>
      </c>
      <c r="H9" s="97" t="s">
        <v>136</v>
      </c>
      <c r="I9" s="97"/>
      <c r="J9" s="96"/>
      <c r="K9" s="86"/>
      <c r="L9" s="54"/>
      <c r="O9" s="100"/>
    </row>
    <row r="10" spans="1:15" s="76" customFormat="1" ht="24" customHeight="1" x14ac:dyDescent="0.15">
      <c r="A10" s="32" t="s">
        <v>98</v>
      </c>
      <c r="B10" s="74" t="s">
        <v>106</v>
      </c>
      <c r="C10" s="95" t="s">
        <v>119</v>
      </c>
      <c r="D10" s="99">
        <v>4005600</v>
      </c>
      <c r="E10" s="127">
        <v>45625</v>
      </c>
      <c r="F10" s="97" t="s">
        <v>127</v>
      </c>
      <c r="G10" s="97" t="s">
        <v>128</v>
      </c>
      <c r="H10" s="97" t="s">
        <v>136</v>
      </c>
      <c r="I10" s="97"/>
      <c r="J10" s="96"/>
      <c r="K10" s="86"/>
      <c r="L10" s="54"/>
      <c r="O10" s="100"/>
    </row>
    <row r="11" spans="1:15" s="76" customFormat="1" ht="24" customHeight="1" x14ac:dyDescent="0.15">
      <c r="A11" s="32" t="s">
        <v>98</v>
      </c>
      <c r="B11" s="74" t="s">
        <v>107</v>
      </c>
      <c r="C11" s="95" t="s">
        <v>119</v>
      </c>
      <c r="D11" s="99">
        <v>6600000</v>
      </c>
      <c r="E11" s="127">
        <v>45625</v>
      </c>
      <c r="F11" s="97" t="s">
        <v>127</v>
      </c>
      <c r="G11" s="97" t="s">
        <v>128</v>
      </c>
      <c r="H11" s="97" t="s">
        <v>136</v>
      </c>
      <c r="I11" s="97"/>
      <c r="J11" s="96"/>
      <c r="K11" s="86"/>
      <c r="L11" s="54"/>
      <c r="O11" s="100"/>
    </row>
    <row r="12" spans="1:15" s="76" customFormat="1" ht="24" customHeight="1" x14ac:dyDescent="0.15">
      <c r="A12" s="32" t="s">
        <v>98</v>
      </c>
      <c r="B12" s="74" t="s">
        <v>100</v>
      </c>
      <c r="C12" s="95" t="s">
        <v>118</v>
      </c>
      <c r="D12" s="99">
        <v>3600000</v>
      </c>
      <c r="E12" s="127">
        <v>45632</v>
      </c>
      <c r="F12" s="97" t="s">
        <v>127</v>
      </c>
      <c r="G12" s="97" t="s">
        <v>128</v>
      </c>
      <c r="H12" s="97" t="s">
        <v>136</v>
      </c>
      <c r="I12" s="97"/>
      <c r="J12" s="96"/>
      <c r="K12" s="86"/>
      <c r="L12" s="54"/>
      <c r="O12" s="100"/>
    </row>
    <row r="13" spans="1:15" s="76" customFormat="1" ht="24" customHeight="1" x14ac:dyDescent="0.15">
      <c r="A13" s="32" t="s">
        <v>98</v>
      </c>
      <c r="B13" s="74" t="s">
        <v>108</v>
      </c>
      <c r="C13" s="95" t="s">
        <v>120</v>
      </c>
      <c r="D13" s="99">
        <v>3960000</v>
      </c>
      <c r="E13" s="127">
        <v>45646</v>
      </c>
      <c r="F13" s="97" t="s">
        <v>127</v>
      </c>
      <c r="G13" s="97" t="s">
        <v>128</v>
      </c>
      <c r="H13" s="97" t="s">
        <v>136</v>
      </c>
      <c r="I13" s="97"/>
      <c r="J13" s="96"/>
      <c r="K13" s="86"/>
      <c r="L13" s="54"/>
      <c r="O13" s="100"/>
    </row>
    <row r="14" spans="1:15" s="76" customFormat="1" ht="24" customHeight="1" x14ac:dyDescent="0.15">
      <c r="A14" s="32" t="s">
        <v>98</v>
      </c>
      <c r="B14" s="74" t="s">
        <v>109</v>
      </c>
      <c r="C14" s="95" t="s">
        <v>121</v>
      </c>
      <c r="D14" s="99">
        <v>8040000</v>
      </c>
      <c r="E14" s="127">
        <v>45646</v>
      </c>
      <c r="F14" s="97" t="s">
        <v>127</v>
      </c>
      <c r="G14" s="97" t="s">
        <v>128</v>
      </c>
      <c r="H14" s="97" t="s">
        <v>136</v>
      </c>
      <c r="I14" s="97"/>
      <c r="J14" s="96"/>
      <c r="K14" s="86"/>
      <c r="L14" s="54"/>
      <c r="O14" s="100"/>
    </row>
    <row r="15" spans="1:15" s="76" customFormat="1" ht="24" customHeight="1" x14ac:dyDescent="0.15">
      <c r="A15" s="32" t="s">
        <v>98</v>
      </c>
      <c r="B15" s="74" t="s">
        <v>110</v>
      </c>
      <c r="C15" s="95" t="s">
        <v>122</v>
      </c>
      <c r="D15" s="99">
        <v>8316000</v>
      </c>
      <c r="E15" s="127">
        <v>45646</v>
      </c>
      <c r="F15" s="97" t="s">
        <v>127</v>
      </c>
      <c r="G15" s="97" t="s">
        <v>128</v>
      </c>
      <c r="H15" s="97" t="s">
        <v>136</v>
      </c>
      <c r="I15" s="97"/>
      <c r="J15" s="96"/>
      <c r="K15" s="86"/>
      <c r="L15" s="54"/>
      <c r="O15" s="100"/>
    </row>
    <row r="16" spans="1:15" s="76" customFormat="1" ht="24" customHeight="1" x14ac:dyDescent="0.15">
      <c r="A16" s="32" t="s">
        <v>98</v>
      </c>
      <c r="B16" s="74" t="s">
        <v>139</v>
      </c>
      <c r="C16" s="95" t="s">
        <v>135</v>
      </c>
      <c r="D16" s="99">
        <v>33720000</v>
      </c>
      <c r="E16" s="127" t="s">
        <v>137</v>
      </c>
      <c r="F16" s="97" t="s">
        <v>127</v>
      </c>
      <c r="G16" s="97" t="s">
        <v>128</v>
      </c>
      <c r="H16" s="97" t="s">
        <v>136</v>
      </c>
      <c r="I16" s="97"/>
      <c r="J16" s="96"/>
      <c r="K16" s="86"/>
      <c r="L16" s="54"/>
      <c r="O16" s="100"/>
    </row>
    <row r="17" spans="1:15" s="76" customFormat="1" ht="24" customHeight="1" x14ac:dyDescent="0.15">
      <c r="A17" s="32" t="s">
        <v>98</v>
      </c>
      <c r="B17" s="74" t="s">
        <v>111</v>
      </c>
      <c r="C17" s="95" t="s">
        <v>123</v>
      </c>
      <c r="D17" s="99">
        <v>3600000</v>
      </c>
      <c r="E17" s="127">
        <v>45652</v>
      </c>
      <c r="F17" s="97" t="s">
        <v>127</v>
      </c>
      <c r="G17" s="97" t="s">
        <v>128</v>
      </c>
      <c r="H17" s="97" t="s">
        <v>136</v>
      </c>
      <c r="I17" s="97"/>
      <c r="J17" s="96"/>
      <c r="K17" s="86"/>
      <c r="L17" s="54"/>
      <c r="O17" s="100"/>
    </row>
    <row r="18" spans="1:15" s="76" customFormat="1" ht="24" customHeight="1" x14ac:dyDescent="0.15">
      <c r="A18" s="32" t="s">
        <v>98</v>
      </c>
      <c r="B18" s="74" t="s">
        <v>112</v>
      </c>
      <c r="C18" s="95" t="s">
        <v>124</v>
      </c>
      <c r="D18" s="99">
        <v>6000000</v>
      </c>
      <c r="E18" s="127">
        <v>45653</v>
      </c>
      <c r="F18" s="97" t="s">
        <v>127</v>
      </c>
      <c r="G18" s="97" t="s">
        <v>128</v>
      </c>
      <c r="H18" s="97" t="s">
        <v>136</v>
      </c>
      <c r="I18" s="97"/>
      <c r="J18" s="96"/>
      <c r="K18" s="86"/>
      <c r="L18" s="54"/>
      <c r="O18" s="100"/>
    </row>
    <row r="19" spans="1:15" s="76" customFormat="1" ht="24" customHeight="1" x14ac:dyDescent="0.15">
      <c r="A19" s="32" t="s">
        <v>98</v>
      </c>
      <c r="B19" s="74" t="s">
        <v>113</v>
      </c>
      <c r="C19" s="95" t="s">
        <v>125</v>
      </c>
      <c r="D19" s="99">
        <v>3960000</v>
      </c>
      <c r="E19" s="127">
        <v>45653</v>
      </c>
      <c r="F19" s="97" t="s">
        <v>127</v>
      </c>
      <c r="G19" s="97" t="s">
        <v>128</v>
      </c>
      <c r="H19" s="97" t="s">
        <v>136</v>
      </c>
      <c r="I19" s="97"/>
      <c r="J19" s="96"/>
      <c r="K19" s="86"/>
      <c r="L19" s="54"/>
      <c r="O19" s="100"/>
    </row>
    <row r="20" spans="1:15" s="76" customFormat="1" ht="24" customHeight="1" x14ac:dyDescent="0.15">
      <c r="A20" s="32" t="s">
        <v>98</v>
      </c>
      <c r="B20" s="74" t="s">
        <v>115</v>
      </c>
      <c r="C20" s="95" t="s">
        <v>129</v>
      </c>
      <c r="D20" s="99">
        <v>5003300</v>
      </c>
      <c r="E20" s="127">
        <v>45656</v>
      </c>
      <c r="F20" s="97" t="s">
        <v>127</v>
      </c>
      <c r="G20" s="97" t="s">
        <v>128</v>
      </c>
      <c r="H20" s="97" t="s">
        <v>136</v>
      </c>
      <c r="I20" s="97"/>
      <c r="J20" s="96"/>
      <c r="K20" s="86"/>
      <c r="L20" s="54"/>
      <c r="O20" s="100"/>
    </row>
    <row r="21" spans="1:15" s="76" customFormat="1" ht="24" customHeight="1" x14ac:dyDescent="0.15">
      <c r="A21" s="32" t="s">
        <v>98</v>
      </c>
      <c r="B21" s="74" t="s">
        <v>116</v>
      </c>
      <c r="C21" s="95" t="s">
        <v>126</v>
      </c>
      <c r="D21" s="99">
        <v>14940000</v>
      </c>
      <c r="E21" s="127">
        <v>45657</v>
      </c>
      <c r="F21" s="97" t="s">
        <v>127</v>
      </c>
      <c r="G21" s="97" t="s">
        <v>128</v>
      </c>
      <c r="H21" s="97" t="s">
        <v>136</v>
      </c>
      <c r="I21" s="97"/>
      <c r="J21" s="96"/>
      <c r="K21" s="86"/>
      <c r="L21" s="54"/>
      <c r="O21" s="100"/>
    </row>
    <row r="22" spans="1:15" s="76" customFormat="1" ht="24" customHeight="1" x14ac:dyDescent="0.15">
      <c r="A22" s="32" t="s">
        <v>98</v>
      </c>
      <c r="B22" s="74" t="s">
        <v>140</v>
      </c>
      <c r="C22" s="95" t="s">
        <v>143</v>
      </c>
      <c r="D22" s="99">
        <v>8429400</v>
      </c>
      <c r="E22" s="127" t="s">
        <v>141</v>
      </c>
      <c r="F22" s="97" t="s">
        <v>141</v>
      </c>
      <c r="G22" s="97" t="s">
        <v>145</v>
      </c>
      <c r="H22" s="97" t="s">
        <v>249</v>
      </c>
      <c r="I22" s="97"/>
      <c r="J22" s="96"/>
      <c r="K22" s="86"/>
      <c r="L22" s="54"/>
      <c r="O22" s="100"/>
    </row>
    <row r="23" spans="1:15" s="76" customFormat="1" ht="24" customHeight="1" x14ac:dyDescent="0.15">
      <c r="A23" s="32" t="s">
        <v>98</v>
      </c>
      <c r="B23" s="74" t="s">
        <v>132</v>
      </c>
      <c r="C23" s="95" t="s">
        <v>130</v>
      </c>
      <c r="D23" s="99">
        <v>7375000</v>
      </c>
      <c r="E23" s="127" t="s">
        <v>142</v>
      </c>
      <c r="F23" s="97" t="s">
        <v>144</v>
      </c>
      <c r="G23" s="97" t="s">
        <v>145</v>
      </c>
      <c r="H23" s="97" t="s">
        <v>136</v>
      </c>
      <c r="I23" s="97"/>
      <c r="J23" s="96"/>
      <c r="K23" s="86"/>
      <c r="L23" s="54"/>
      <c r="O23" s="100"/>
    </row>
    <row r="24" spans="1:15" s="76" customFormat="1" ht="24" customHeight="1" x14ac:dyDescent="0.15">
      <c r="A24" s="32" t="s">
        <v>98</v>
      </c>
      <c r="B24" s="74" t="s">
        <v>114</v>
      </c>
      <c r="C24" s="95" t="s">
        <v>117</v>
      </c>
      <c r="D24" s="99">
        <v>21822000</v>
      </c>
      <c r="E24" s="127">
        <v>45656</v>
      </c>
      <c r="F24" s="97" t="s">
        <v>127</v>
      </c>
      <c r="G24" s="97" t="s">
        <v>128</v>
      </c>
      <c r="H24" s="97" t="s">
        <v>156</v>
      </c>
      <c r="I24" s="97"/>
      <c r="J24" s="96"/>
      <c r="K24" s="86"/>
      <c r="L24" s="54"/>
      <c r="O24" s="100"/>
    </row>
    <row r="25" spans="1:15" s="76" customFormat="1" ht="24" customHeight="1" x14ac:dyDescent="0.15">
      <c r="A25" s="32" t="s">
        <v>98</v>
      </c>
      <c r="B25" s="74" t="s">
        <v>157</v>
      </c>
      <c r="C25" s="95" t="s">
        <v>162</v>
      </c>
      <c r="D25" s="99">
        <v>18400000</v>
      </c>
      <c r="E25" s="127" t="s">
        <v>158</v>
      </c>
      <c r="F25" s="97" t="s">
        <v>159</v>
      </c>
      <c r="G25" s="97" t="s">
        <v>160</v>
      </c>
      <c r="H25" s="97" t="s">
        <v>161</v>
      </c>
      <c r="I25" s="97"/>
      <c r="J25" s="96"/>
      <c r="K25" s="86"/>
      <c r="L25" s="54"/>
      <c r="O25" s="100"/>
    </row>
    <row r="26" spans="1:15" ht="24" customHeight="1" x14ac:dyDescent="0.15">
      <c r="A26" s="32" t="s">
        <v>98</v>
      </c>
      <c r="B26" s="74" t="s">
        <v>223</v>
      </c>
      <c r="C26" s="143" t="s">
        <v>224</v>
      </c>
      <c r="D26" s="99">
        <v>10340000</v>
      </c>
      <c r="E26" s="97" t="s">
        <v>225</v>
      </c>
      <c r="F26" s="97" t="s">
        <v>226</v>
      </c>
      <c r="G26" s="97" t="s">
        <v>227</v>
      </c>
      <c r="H26" s="97" t="s">
        <v>228</v>
      </c>
      <c r="I26" s="97" t="s">
        <v>240</v>
      </c>
      <c r="J26" s="96"/>
    </row>
    <row r="27" spans="1:15" ht="24" customHeight="1" x14ac:dyDescent="0.15">
      <c r="A27" s="32" t="s">
        <v>98</v>
      </c>
      <c r="B27" s="74" t="s">
        <v>230</v>
      </c>
      <c r="C27" s="95" t="s">
        <v>239</v>
      </c>
      <c r="D27" s="99">
        <v>16022060</v>
      </c>
      <c r="E27" s="97" t="s">
        <v>231</v>
      </c>
      <c r="F27" s="97" t="s">
        <v>231</v>
      </c>
      <c r="G27" s="97" t="s">
        <v>232</v>
      </c>
      <c r="H27" s="97" t="s">
        <v>233</v>
      </c>
      <c r="I27" s="97" t="s">
        <v>241</v>
      </c>
      <c r="J27" s="96"/>
    </row>
    <row r="28" spans="1:15" ht="24" customHeight="1" x14ac:dyDescent="0.15">
      <c r="A28" s="32" t="s">
        <v>98</v>
      </c>
      <c r="B28" s="74" t="s">
        <v>234</v>
      </c>
      <c r="C28" s="143" t="s">
        <v>235</v>
      </c>
      <c r="D28" s="99">
        <v>1812500</v>
      </c>
      <c r="E28" s="97" t="s">
        <v>236</v>
      </c>
      <c r="F28" s="97" t="s">
        <v>236</v>
      </c>
      <c r="G28" s="97" t="s">
        <v>237</v>
      </c>
      <c r="H28" s="97" t="s">
        <v>238</v>
      </c>
      <c r="I28" s="97" t="s">
        <v>242</v>
      </c>
      <c r="J28" s="96"/>
    </row>
    <row r="1048297" spans="10:10" ht="24" customHeight="1" x14ac:dyDescent="0.15">
      <c r="J1048297" s="6" t="s">
        <v>96</v>
      </c>
    </row>
  </sheetData>
  <mergeCells count="1">
    <mergeCell ref="A1:J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showGridLines="0" zoomScaleNormal="100" workbookViewId="0">
      <pane ySplit="3" topLeftCell="A4" activePane="bottomLeft" state="frozen"/>
      <selection activeCell="C4" sqref="C4"/>
      <selection pane="bottomLeft" activeCell="C9" sqref="C9"/>
    </sheetView>
  </sheetViews>
  <sheetFormatPr defaultRowHeight="24" customHeight="1" x14ac:dyDescent="0.15"/>
  <cols>
    <col min="1" max="1" width="11.109375" style="46" customWidth="1"/>
    <col min="2" max="2" width="35.77734375" style="49" customWidth="1"/>
    <col min="3" max="3" width="20.77734375" style="50" customWidth="1"/>
    <col min="4" max="4" width="10.77734375" style="51" customWidth="1"/>
    <col min="5" max="6" width="9.33203125" style="52" customWidth="1"/>
    <col min="7" max="7" width="10.6640625" style="52" customWidth="1"/>
    <col min="8" max="8" width="10.5546875" style="52" bestFit="1" customWidth="1"/>
    <col min="9" max="9" width="9.33203125" style="46" customWidth="1"/>
    <col min="10" max="11" width="8.88671875" style="53" customWidth="1"/>
    <col min="12" max="16384" width="8.88671875" style="53"/>
  </cols>
  <sheetData>
    <row r="1" spans="1:9" ht="36" customHeight="1" x14ac:dyDescent="0.15">
      <c r="A1" s="190" t="s">
        <v>17</v>
      </c>
      <c r="B1" s="190"/>
      <c r="C1" s="190"/>
      <c r="D1" s="190"/>
      <c r="E1" s="190"/>
      <c r="F1" s="190"/>
      <c r="G1" s="190"/>
      <c r="H1" s="190"/>
      <c r="I1" s="190"/>
    </row>
    <row r="2" spans="1:9" ht="25.5" customHeight="1" x14ac:dyDescent="0.15">
      <c r="A2" s="37" t="s">
        <v>138</v>
      </c>
      <c r="B2" s="47"/>
      <c r="C2" s="47"/>
      <c r="D2" s="48"/>
      <c r="E2" s="48"/>
      <c r="F2" s="48"/>
      <c r="G2" s="48"/>
      <c r="H2" s="48"/>
      <c r="I2" s="45" t="s">
        <v>243</v>
      </c>
    </row>
    <row r="3" spans="1:9" ht="35.25" customHeight="1" x14ac:dyDescent="0.15">
      <c r="A3" s="1" t="s">
        <v>3</v>
      </c>
      <c r="B3" s="2" t="s">
        <v>4</v>
      </c>
      <c r="C3" s="9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41" t="s">
        <v>97</v>
      </c>
    </row>
    <row r="4" spans="1:9" ht="24" customHeight="1" x14ac:dyDescent="0.15">
      <c r="A4" s="32" t="s">
        <v>98</v>
      </c>
      <c r="B4" s="74" t="s">
        <v>133</v>
      </c>
      <c r="C4" s="95" t="s">
        <v>135</v>
      </c>
      <c r="D4" s="99">
        <v>323490820</v>
      </c>
      <c r="E4" s="99"/>
      <c r="F4" s="99">
        <v>26957560</v>
      </c>
      <c r="G4" s="99"/>
      <c r="H4" s="128">
        <f>26957660+(26957560*6)</f>
        <v>188703020</v>
      </c>
      <c r="I4" s="96"/>
    </row>
    <row r="5" spans="1:9" ht="24" customHeight="1" x14ac:dyDescent="0.15">
      <c r="A5" s="32" t="s">
        <v>98</v>
      </c>
      <c r="B5" s="74" t="s">
        <v>101</v>
      </c>
      <c r="C5" s="95" t="s">
        <v>119</v>
      </c>
      <c r="D5" s="99">
        <v>7326000</v>
      </c>
      <c r="E5" s="99"/>
      <c r="F5" s="99">
        <v>610500</v>
      </c>
      <c r="G5" s="99"/>
      <c r="H5" s="128">
        <f>610500*8</f>
        <v>4884000</v>
      </c>
      <c r="I5" s="96"/>
    </row>
    <row r="6" spans="1:9" ht="24" customHeight="1" x14ac:dyDescent="0.15">
      <c r="A6" s="32" t="s">
        <v>98</v>
      </c>
      <c r="B6" s="74" t="s">
        <v>102</v>
      </c>
      <c r="C6" s="95" t="s">
        <v>119</v>
      </c>
      <c r="D6" s="99">
        <v>937200</v>
      </c>
      <c r="E6" s="99"/>
      <c r="F6" s="99">
        <v>78100</v>
      </c>
      <c r="G6" s="99"/>
      <c r="H6" s="128">
        <f>78100*8</f>
        <v>624800</v>
      </c>
      <c r="I6" s="96"/>
    </row>
    <row r="7" spans="1:9" ht="24" customHeight="1" x14ac:dyDescent="0.15">
      <c r="A7" s="32" t="s">
        <v>98</v>
      </c>
      <c r="B7" s="74" t="s">
        <v>103</v>
      </c>
      <c r="C7" s="95" t="s">
        <v>119</v>
      </c>
      <c r="D7" s="99">
        <v>7260000</v>
      </c>
      <c r="E7" s="99"/>
      <c r="F7" s="99">
        <v>605000</v>
      </c>
      <c r="G7" s="99"/>
      <c r="H7" s="128">
        <f>605000*8</f>
        <v>4840000</v>
      </c>
      <c r="I7" s="96"/>
    </row>
    <row r="8" spans="1:9" ht="24" customHeight="1" x14ac:dyDescent="0.15">
      <c r="A8" s="32" t="s">
        <v>98</v>
      </c>
      <c r="B8" s="74" t="s">
        <v>104</v>
      </c>
      <c r="C8" s="95" t="s">
        <v>119</v>
      </c>
      <c r="D8" s="99">
        <v>2377200</v>
      </c>
      <c r="E8" s="99"/>
      <c r="F8" s="99">
        <v>171600</v>
      </c>
      <c r="G8" s="99"/>
      <c r="H8" s="128">
        <f>171600*8</f>
        <v>1372800</v>
      </c>
      <c r="I8" s="96"/>
    </row>
    <row r="9" spans="1:9" ht="24" customHeight="1" x14ac:dyDescent="0.15">
      <c r="A9" s="32" t="s">
        <v>98</v>
      </c>
      <c r="B9" s="74" t="s">
        <v>105</v>
      </c>
      <c r="C9" s="95" t="s">
        <v>119</v>
      </c>
      <c r="D9" s="99">
        <v>7260000</v>
      </c>
      <c r="E9" s="99"/>
      <c r="F9" s="99">
        <v>605000</v>
      </c>
      <c r="G9" s="99"/>
      <c r="H9" s="128">
        <f>605000*8</f>
        <v>4840000</v>
      </c>
      <c r="I9" s="96"/>
    </row>
    <row r="10" spans="1:9" ht="24" customHeight="1" x14ac:dyDescent="0.15">
      <c r="A10" s="32" t="s">
        <v>98</v>
      </c>
      <c r="B10" s="74" t="s">
        <v>106</v>
      </c>
      <c r="C10" s="95" t="s">
        <v>119</v>
      </c>
      <c r="D10" s="99">
        <v>4005600</v>
      </c>
      <c r="E10" s="99"/>
      <c r="F10" s="99">
        <v>278810</v>
      </c>
      <c r="G10" s="99"/>
      <c r="H10" s="128">
        <f>239240+199890+244300+280240+261550+268290+276210+278810</f>
        <v>2048530</v>
      </c>
      <c r="I10" s="96"/>
    </row>
    <row r="11" spans="1:9" ht="24" customHeight="1" x14ac:dyDescent="0.15">
      <c r="A11" s="32" t="s">
        <v>98</v>
      </c>
      <c r="B11" s="74" t="s">
        <v>107</v>
      </c>
      <c r="C11" s="95" t="s">
        <v>119</v>
      </c>
      <c r="D11" s="99">
        <v>6600000</v>
      </c>
      <c r="E11" s="99"/>
      <c r="F11" s="99">
        <v>550000</v>
      </c>
      <c r="G11" s="99"/>
      <c r="H11" s="128">
        <f>550000*8</f>
        <v>4400000</v>
      </c>
      <c r="I11" s="96"/>
    </row>
    <row r="12" spans="1:9" ht="24" customHeight="1" x14ac:dyDescent="0.15">
      <c r="A12" s="32" t="s">
        <v>98</v>
      </c>
      <c r="B12" s="74" t="s">
        <v>100</v>
      </c>
      <c r="C12" s="95" t="s">
        <v>118</v>
      </c>
      <c r="D12" s="99">
        <v>3600000</v>
      </c>
      <c r="E12" s="99"/>
      <c r="F12" s="99">
        <v>300000</v>
      </c>
      <c r="G12" s="99"/>
      <c r="H12" s="128">
        <f>300000*7</f>
        <v>2100000</v>
      </c>
      <c r="I12" s="96"/>
    </row>
    <row r="13" spans="1:9" ht="24" customHeight="1" x14ac:dyDescent="0.15">
      <c r="A13" s="32" t="s">
        <v>98</v>
      </c>
      <c r="B13" s="74" t="s">
        <v>108</v>
      </c>
      <c r="C13" s="95" t="s">
        <v>120</v>
      </c>
      <c r="D13" s="99">
        <v>3960000</v>
      </c>
      <c r="E13" s="99"/>
      <c r="F13" s="99">
        <v>330000</v>
      </c>
      <c r="G13" s="99"/>
      <c r="H13" s="128">
        <f>330000*7</f>
        <v>2310000</v>
      </c>
      <c r="I13" s="96"/>
    </row>
    <row r="14" spans="1:9" ht="24" customHeight="1" x14ac:dyDescent="0.15">
      <c r="A14" s="32" t="s">
        <v>98</v>
      </c>
      <c r="B14" s="74" t="s">
        <v>109</v>
      </c>
      <c r="C14" s="95" t="s">
        <v>121</v>
      </c>
      <c r="D14" s="99">
        <v>8040000</v>
      </c>
      <c r="E14" s="99"/>
      <c r="F14" s="99">
        <v>670000</v>
      </c>
      <c r="G14" s="99"/>
      <c r="H14" s="99">
        <f>670000*7</f>
        <v>4690000</v>
      </c>
      <c r="I14" s="96"/>
    </row>
    <row r="15" spans="1:9" ht="24" customHeight="1" x14ac:dyDescent="0.15">
      <c r="A15" s="32" t="s">
        <v>98</v>
      </c>
      <c r="B15" s="74" t="s">
        <v>110</v>
      </c>
      <c r="C15" s="95" t="s">
        <v>122</v>
      </c>
      <c r="D15" s="99">
        <v>8316000</v>
      </c>
      <c r="E15" s="99"/>
      <c r="F15" s="99">
        <v>693000</v>
      </c>
      <c r="G15" s="99"/>
      <c r="H15" s="99">
        <f>693000*5</f>
        <v>3465000</v>
      </c>
      <c r="I15" s="96"/>
    </row>
    <row r="16" spans="1:9" ht="24" customHeight="1" x14ac:dyDescent="0.15">
      <c r="A16" s="32" t="s">
        <v>98</v>
      </c>
      <c r="B16" s="74" t="s">
        <v>139</v>
      </c>
      <c r="C16" s="95" t="s">
        <v>135</v>
      </c>
      <c r="D16" s="99">
        <v>33720000</v>
      </c>
      <c r="E16" s="99"/>
      <c r="F16" s="99">
        <v>2746210</v>
      </c>
      <c r="G16" s="99"/>
      <c r="H16" s="99">
        <f>2561100+2668110+2611090+2668110+2649100+2668110+2649100+2746210</f>
        <v>21220930</v>
      </c>
      <c r="I16" s="96"/>
    </row>
    <row r="17" spans="1:9" ht="24" customHeight="1" x14ac:dyDescent="0.15">
      <c r="A17" s="32" t="s">
        <v>98</v>
      </c>
      <c r="B17" s="74" t="s">
        <v>111</v>
      </c>
      <c r="C17" s="95" t="s">
        <v>123</v>
      </c>
      <c r="D17" s="99">
        <v>3600000</v>
      </c>
      <c r="E17" s="99"/>
      <c r="F17" s="99">
        <v>300000</v>
      </c>
      <c r="G17" s="99"/>
      <c r="H17" s="99">
        <f>300000*7</f>
        <v>2100000</v>
      </c>
      <c r="I17" s="96"/>
    </row>
    <row r="18" spans="1:9" ht="24" customHeight="1" x14ac:dyDescent="0.15">
      <c r="A18" s="32" t="s">
        <v>98</v>
      </c>
      <c r="B18" s="74" t="s">
        <v>112</v>
      </c>
      <c r="C18" s="95" t="s">
        <v>124</v>
      </c>
      <c r="D18" s="99">
        <v>6000000</v>
      </c>
      <c r="E18" s="99"/>
      <c r="F18" s="99">
        <v>500000</v>
      </c>
      <c r="G18" s="99"/>
      <c r="H18" s="99">
        <f>500000*7</f>
        <v>3500000</v>
      </c>
      <c r="I18" s="96"/>
    </row>
    <row r="19" spans="1:9" ht="24" customHeight="1" x14ac:dyDescent="0.15">
      <c r="A19" s="32" t="s">
        <v>98</v>
      </c>
      <c r="B19" s="74" t="s">
        <v>113</v>
      </c>
      <c r="C19" s="95" t="s">
        <v>125</v>
      </c>
      <c r="D19" s="99">
        <v>3960000</v>
      </c>
      <c r="E19" s="99"/>
      <c r="F19" s="99">
        <v>330000</v>
      </c>
      <c r="G19" s="99"/>
      <c r="H19" s="99">
        <f>330000*7</f>
        <v>2310000</v>
      </c>
      <c r="I19" s="96"/>
    </row>
    <row r="20" spans="1:9" ht="24" hidden="1" customHeight="1" x14ac:dyDescent="0.15">
      <c r="A20" s="32" t="s">
        <v>98</v>
      </c>
      <c r="B20" s="74" t="s">
        <v>114</v>
      </c>
      <c r="C20" s="95" t="s">
        <v>117</v>
      </c>
      <c r="D20" s="99">
        <v>21822000</v>
      </c>
      <c r="E20" s="99"/>
      <c r="F20" s="99">
        <v>5455500</v>
      </c>
      <c r="G20" s="99"/>
      <c r="H20" s="162">
        <f>5455500*2</f>
        <v>10911000</v>
      </c>
      <c r="I20" s="96"/>
    </row>
    <row r="21" spans="1:9" ht="24" hidden="1" customHeight="1" x14ac:dyDescent="0.15">
      <c r="A21" s="32" t="s">
        <v>98</v>
      </c>
      <c r="B21" s="74" t="s">
        <v>115</v>
      </c>
      <c r="C21" s="95" t="s">
        <v>129</v>
      </c>
      <c r="D21" s="99">
        <v>5003300</v>
      </c>
      <c r="E21" s="99"/>
      <c r="F21" s="162">
        <v>0</v>
      </c>
      <c r="G21" s="99"/>
      <c r="H21" s="162">
        <f>(418600*2)+4166100</f>
        <v>5003300</v>
      </c>
      <c r="I21" s="143"/>
    </row>
    <row r="22" spans="1:9" ht="24" customHeight="1" x14ac:dyDescent="0.15">
      <c r="A22" s="32" t="s">
        <v>98</v>
      </c>
      <c r="B22" s="74" t="s">
        <v>116</v>
      </c>
      <c r="C22" s="95" t="s">
        <v>126</v>
      </c>
      <c r="D22" s="99">
        <v>14940000</v>
      </c>
      <c r="E22" s="99"/>
      <c r="F22" s="99">
        <v>1245000</v>
      </c>
      <c r="G22" s="99"/>
      <c r="H22" s="99">
        <f>1245000*7</f>
        <v>8715000</v>
      </c>
      <c r="I22" s="96"/>
    </row>
    <row r="23" spans="1:9" ht="24" hidden="1" customHeight="1" x14ac:dyDescent="0.15">
      <c r="A23" s="32" t="s">
        <v>98</v>
      </c>
      <c r="B23" s="74" t="s">
        <v>140</v>
      </c>
      <c r="C23" s="95" t="s">
        <v>143</v>
      </c>
      <c r="D23" s="99">
        <v>8429400</v>
      </c>
      <c r="E23" s="99"/>
      <c r="F23" s="162">
        <v>2107350</v>
      </c>
      <c r="G23" s="99"/>
      <c r="H23" s="162">
        <f>2107350+2107350</f>
        <v>4214700</v>
      </c>
      <c r="I23" s="96"/>
    </row>
    <row r="24" spans="1:9" ht="24" customHeight="1" x14ac:dyDescent="0.15">
      <c r="A24" s="32" t="s">
        <v>98</v>
      </c>
      <c r="B24" s="74" t="s">
        <v>132</v>
      </c>
      <c r="C24" s="95" t="s">
        <v>130</v>
      </c>
      <c r="D24" s="99">
        <v>7375000</v>
      </c>
      <c r="E24" s="99"/>
      <c r="F24" s="99">
        <f>2730000</f>
        <v>2730000</v>
      </c>
      <c r="G24" s="99"/>
      <c r="H24" s="99">
        <f>200000+375000+2850000+150000+50000+50000+140000+100000+50000+2730000</f>
        <v>6695000</v>
      </c>
      <c r="I24" s="96"/>
    </row>
    <row r="25" spans="1:9" ht="24" hidden="1" customHeight="1" x14ac:dyDescent="0.15">
      <c r="A25" s="143" t="s">
        <v>147</v>
      </c>
      <c r="B25" s="164" t="s">
        <v>151</v>
      </c>
      <c r="C25" s="143" t="s">
        <v>152</v>
      </c>
      <c r="D25" s="163">
        <v>18112500</v>
      </c>
      <c r="E25" s="163"/>
      <c r="F25" s="169">
        <v>0</v>
      </c>
      <c r="G25" s="163"/>
      <c r="H25" s="169">
        <v>5950000</v>
      </c>
      <c r="I25" s="143"/>
    </row>
    <row r="26" spans="1:9" ht="24" customHeight="1" x14ac:dyDescent="0.15">
      <c r="A26" s="143" t="s">
        <v>147</v>
      </c>
      <c r="B26" s="164" t="s">
        <v>163</v>
      </c>
      <c r="C26" s="95" t="s">
        <v>162</v>
      </c>
      <c r="D26" s="163">
        <v>18400000</v>
      </c>
      <c r="E26" s="163"/>
      <c r="F26" s="163">
        <v>2300000</v>
      </c>
      <c r="G26" s="163"/>
      <c r="H26" s="163">
        <f>2300000*3</f>
        <v>6900000</v>
      </c>
      <c r="I26" s="143"/>
    </row>
    <row r="27" spans="1:9" ht="24" customHeight="1" x14ac:dyDescent="0.15">
      <c r="A27" s="143" t="s">
        <v>147</v>
      </c>
      <c r="B27" s="164" t="s">
        <v>169</v>
      </c>
      <c r="C27" s="95" t="s">
        <v>246</v>
      </c>
      <c r="D27" s="163">
        <v>3000000</v>
      </c>
      <c r="E27" s="99"/>
      <c r="F27" s="99"/>
      <c r="G27" s="99">
        <v>3000000</v>
      </c>
      <c r="H27" s="99">
        <v>3000000</v>
      </c>
      <c r="I27" s="96"/>
    </row>
    <row r="28" spans="1:9" ht="24" customHeight="1" x14ac:dyDescent="0.15">
      <c r="A28" s="143" t="s">
        <v>147</v>
      </c>
      <c r="B28" s="164" t="s">
        <v>168</v>
      </c>
      <c r="C28" s="95" t="s">
        <v>245</v>
      </c>
      <c r="D28" s="163">
        <v>8928000</v>
      </c>
      <c r="E28" s="99"/>
      <c r="F28" s="99"/>
      <c r="G28" s="99">
        <v>8928000</v>
      </c>
      <c r="H28" s="99">
        <v>8928000</v>
      </c>
      <c r="I28" s="96"/>
    </row>
    <row r="29" spans="1:9" ht="24" customHeight="1" x14ac:dyDescent="0.15">
      <c r="A29" s="143" t="s">
        <v>147</v>
      </c>
      <c r="B29" s="164" t="s">
        <v>244</v>
      </c>
      <c r="C29" s="95" t="s">
        <v>248</v>
      </c>
      <c r="D29" s="163">
        <v>9419950</v>
      </c>
      <c r="E29" s="99"/>
      <c r="F29" s="99"/>
      <c r="G29" s="99">
        <v>9419950</v>
      </c>
      <c r="H29" s="99">
        <v>9419950</v>
      </c>
      <c r="I29" s="96"/>
    </row>
    <row r="30" spans="1:9" ht="24" customHeight="1" x14ac:dyDescent="0.15">
      <c r="A30" s="143" t="s">
        <v>147</v>
      </c>
      <c r="B30" s="164" t="s">
        <v>229</v>
      </c>
      <c r="C30" s="95" t="s">
        <v>247</v>
      </c>
      <c r="D30" s="163">
        <v>16022060</v>
      </c>
      <c r="E30" s="99"/>
      <c r="F30" s="99"/>
      <c r="G30" s="99">
        <v>16022060</v>
      </c>
      <c r="H30" s="99">
        <v>16022060</v>
      </c>
      <c r="I30" s="96"/>
    </row>
    <row r="31" spans="1:9" ht="24" customHeight="1" x14ac:dyDescent="0.15">
      <c r="A31" s="143" t="s">
        <v>147</v>
      </c>
      <c r="B31" s="164" t="s">
        <v>223</v>
      </c>
      <c r="C31" s="143" t="s">
        <v>224</v>
      </c>
      <c r="D31" s="163">
        <v>10340000</v>
      </c>
      <c r="E31" s="99"/>
      <c r="F31" s="99"/>
      <c r="G31" s="99">
        <v>10340000</v>
      </c>
      <c r="H31" s="99">
        <v>10340000</v>
      </c>
      <c r="I31" s="96"/>
    </row>
  </sheetData>
  <mergeCells count="1">
    <mergeCell ref="A1:I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6"/>
  <sheetViews>
    <sheetView showGridLines="0" zoomScaleNormal="100" workbookViewId="0">
      <selection activeCell="E19" sqref="E19"/>
    </sheetView>
  </sheetViews>
  <sheetFormatPr defaultRowHeight="24" customHeight="1" x14ac:dyDescent="0.15"/>
  <cols>
    <col min="1" max="1" width="14.5546875" style="39" customWidth="1"/>
    <col min="2" max="2" width="17.21875" style="39" customWidth="1"/>
    <col min="3" max="3" width="19.109375" style="39" customWidth="1"/>
    <col min="4" max="4" width="18" style="39" customWidth="1"/>
    <col min="5" max="5" width="23.77734375" style="39" customWidth="1"/>
    <col min="6" max="6" width="5.77734375" style="42" hidden="1" customWidth="1"/>
    <col min="7" max="16384" width="8.88671875" style="42"/>
  </cols>
  <sheetData>
    <row r="1" spans="1:7" s="43" customFormat="1" ht="36" customHeight="1" x14ac:dyDescent="0.15">
      <c r="A1" s="201" t="s">
        <v>91</v>
      </c>
      <c r="B1" s="201"/>
      <c r="C1" s="201"/>
      <c r="D1" s="201"/>
      <c r="E1" s="201"/>
    </row>
    <row r="2" spans="1:7" s="43" customFormat="1" ht="24" customHeight="1" thickBot="1" x14ac:dyDescent="0.2">
      <c r="A2" s="37" t="s">
        <v>138</v>
      </c>
      <c r="B2" s="79"/>
      <c r="C2" s="80"/>
      <c r="D2" s="80"/>
      <c r="E2" s="81" t="s">
        <v>79</v>
      </c>
      <c r="F2" s="38"/>
      <c r="G2" s="38"/>
    </row>
    <row r="3" spans="1:7" ht="24" customHeight="1" x14ac:dyDescent="0.15">
      <c r="A3" s="191" t="s">
        <v>164</v>
      </c>
      <c r="B3" s="101" t="s">
        <v>43</v>
      </c>
      <c r="C3" s="194" t="s">
        <v>251</v>
      </c>
      <c r="D3" s="195"/>
      <c r="E3" s="196"/>
    </row>
    <row r="4" spans="1:7" ht="24" customHeight="1" x14ac:dyDescent="0.15">
      <c r="A4" s="192"/>
      <c r="B4" s="102" t="s">
        <v>44</v>
      </c>
      <c r="C4" s="103">
        <v>1902400</v>
      </c>
      <c r="D4" s="104" t="s">
        <v>95</v>
      </c>
      <c r="E4" s="105">
        <v>1812500</v>
      </c>
    </row>
    <row r="5" spans="1:7" ht="24" customHeight="1" x14ac:dyDescent="0.15">
      <c r="A5" s="192"/>
      <c r="B5" s="102" t="s">
        <v>45</v>
      </c>
      <c r="C5" s="106">
        <f>E5/C4</f>
        <v>0.9527439024390244</v>
      </c>
      <c r="D5" s="104" t="s">
        <v>28</v>
      </c>
      <c r="E5" s="105">
        <v>1812500</v>
      </c>
    </row>
    <row r="6" spans="1:7" ht="24" customHeight="1" x14ac:dyDescent="0.15">
      <c r="A6" s="192"/>
      <c r="B6" s="102" t="s">
        <v>27</v>
      </c>
      <c r="C6" s="84" t="s">
        <v>252</v>
      </c>
      <c r="D6" s="104" t="s">
        <v>146</v>
      </c>
      <c r="E6" s="89" t="s">
        <v>253</v>
      </c>
    </row>
    <row r="7" spans="1:7" ht="24" customHeight="1" x14ac:dyDescent="0.15">
      <c r="A7" s="192"/>
      <c r="B7" s="102" t="s">
        <v>46</v>
      </c>
      <c r="C7" s="107" t="s">
        <v>148</v>
      </c>
      <c r="D7" s="104" t="s">
        <v>47</v>
      </c>
      <c r="E7" s="108" t="s">
        <v>254</v>
      </c>
    </row>
    <row r="8" spans="1:7" ht="24" customHeight="1" x14ac:dyDescent="0.15">
      <c r="A8" s="192"/>
      <c r="B8" s="102" t="s">
        <v>48</v>
      </c>
      <c r="C8" s="109" t="s">
        <v>250</v>
      </c>
      <c r="D8" s="104" t="s">
        <v>30</v>
      </c>
      <c r="E8" s="110" t="s">
        <v>255</v>
      </c>
      <c r="F8" s="152" t="s">
        <v>257</v>
      </c>
    </row>
    <row r="9" spans="1:7" ht="24" customHeight="1" thickBot="1" x14ac:dyDescent="0.2">
      <c r="A9" s="193"/>
      <c r="B9" s="111" t="s">
        <v>49</v>
      </c>
      <c r="C9" s="112" t="s">
        <v>149</v>
      </c>
      <c r="D9" s="113" t="s">
        <v>50</v>
      </c>
      <c r="E9" s="129" t="s">
        <v>256</v>
      </c>
    </row>
    <row r="10" spans="1:7" ht="24" customHeight="1" x14ac:dyDescent="0.15">
      <c r="A10" s="191" t="s">
        <v>164</v>
      </c>
      <c r="B10" s="101" t="s">
        <v>43</v>
      </c>
      <c r="C10" s="194" t="s">
        <v>259</v>
      </c>
      <c r="D10" s="195"/>
      <c r="E10" s="196"/>
    </row>
    <row r="11" spans="1:7" ht="24" customHeight="1" x14ac:dyDescent="0.15">
      <c r="A11" s="192"/>
      <c r="B11" s="102" t="s">
        <v>44</v>
      </c>
      <c r="C11" s="103">
        <v>4260000</v>
      </c>
      <c r="D11" s="104" t="s">
        <v>95</v>
      </c>
      <c r="E11" s="105">
        <v>3961000</v>
      </c>
    </row>
    <row r="12" spans="1:7" ht="24" customHeight="1" x14ac:dyDescent="0.15">
      <c r="A12" s="192"/>
      <c r="B12" s="102" t="s">
        <v>45</v>
      </c>
      <c r="C12" s="106">
        <f>E12/C11</f>
        <v>0.92981220657276997</v>
      </c>
      <c r="D12" s="104" t="s">
        <v>28</v>
      </c>
      <c r="E12" s="105">
        <v>3961000</v>
      </c>
    </row>
    <row r="13" spans="1:7" ht="24" customHeight="1" x14ac:dyDescent="0.15">
      <c r="A13" s="192"/>
      <c r="B13" s="102" t="s">
        <v>27</v>
      </c>
      <c r="C13" s="84" t="s">
        <v>260</v>
      </c>
      <c r="D13" s="104" t="s">
        <v>146</v>
      </c>
      <c r="E13" s="89" t="s">
        <v>261</v>
      </c>
    </row>
    <row r="14" spans="1:7" ht="24" customHeight="1" x14ac:dyDescent="0.15">
      <c r="A14" s="192"/>
      <c r="B14" s="102" t="s">
        <v>46</v>
      </c>
      <c r="C14" s="107" t="s">
        <v>148</v>
      </c>
      <c r="D14" s="104" t="s">
        <v>47</v>
      </c>
      <c r="E14" s="108" t="s">
        <v>262</v>
      </c>
    </row>
    <row r="15" spans="1:7" ht="24" customHeight="1" x14ac:dyDescent="0.15">
      <c r="A15" s="192"/>
      <c r="B15" s="102" t="s">
        <v>48</v>
      </c>
      <c r="C15" s="109" t="s">
        <v>258</v>
      </c>
      <c r="D15" s="104" t="s">
        <v>30</v>
      </c>
      <c r="E15" s="110" t="s">
        <v>263</v>
      </c>
      <c r="F15" s="151" t="s">
        <v>265</v>
      </c>
    </row>
    <row r="16" spans="1:7" ht="24" customHeight="1" thickBot="1" x14ac:dyDescent="0.2">
      <c r="A16" s="193"/>
      <c r="B16" s="111" t="s">
        <v>49</v>
      </c>
      <c r="C16" s="112" t="s">
        <v>149</v>
      </c>
      <c r="D16" s="113" t="s">
        <v>50</v>
      </c>
      <c r="E16" s="129" t="s">
        <v>264</v>
      </c>
    </row>
    <row r="17" spans="1:6" ht="24" customHeight="1" x14ac:dyDescent="0.15">
      <c r="A17" s="191" t="s">
        <v>164</v>
      </c>
      <c r="B17" s="101" t="s">
        <v>43</v>
      </c>
      <c r="C17" s="194" t="s">
        <v>272</v>
      </c>
      <c r="D17" s="195"/>
      <c r="E17" s="196"/>
    </row>
    <row r="18" spans="1:6" ht="24" customHeight="1" x14ac:dyDescent="0.15">
      <c r="A18" s="192"/>
      <c r="B18" s="102" t="s">
        <v>44</v>
      </c>
      <c r="C18" s="103">
        <v>1250000</v>
      </c>
      <c r="D18" s="104" t="s">
        <v>95</v>
      </c>
      <c r="E18" s="105">
        <v>1200000</v>
      </c>
    </row>
    <row r="19" spans="1:6" ht="24" customHeight="1" x14ac:dyDescent="0.15">
      <c r="A19" s="192"/>
      <c r="B19" s="102" t="s">
        <v>45</v>
      </c>
      <c r="C19" s="106">
        <f>E19/C18</f>
        <v>0.96</v>
      </c>
      <c r="D19" s="104" t="s">
        <v>28</v>
      </c>
      <c r="E19" s="105">
        <v>1200000</v>
      </c>
    </row>
    <row r="20" spans="1:6" ht="24" customHeight="1" x14ac:dyDescent="0.15">
      <c r="A20" s="192"/>
      <c r="B20" s="102" t="s">
        <v>27</v>
      </c>
      <c r="C20" s="84" t="s">
        <v>266</v>
      </c>
      <c r="D20" s="104" t="s">
        <v>146</v>
      </c>
      <c r="E20" s="89" t="s">
        <v>267</v>
      </c>
    </row>
    <row r="21" spans="1:6" ht="24" customHeight="1" x14ac:dyDescent="0.15">
      <c r="A21" s="192"/>
      <c r="B21" s="102" t="s">
        <v>46</v>
      </c>
      <c r="C21" s="107" t="s">
        <v>148</v>
      </c>
      <c r="D21" s="104" t="s">
        <v>47</v>
      </c>
      <c r="E21" s="108" t="s">
        <v>268</v>
      </c>
    </row>
    <row r="22" spans="1:6" ht="24" customHeight="1" x14ac:dyDescent="0.15">
      <c r="A22" s="192"/>
      <c r="B22" s="102" t="s">
        <v>48</v>
      </c>
      <c r="C22" s="109" t="s">
        <v>173</v>
      </c>
      <c r="D22" s="104" t="s">
        <v>30</v>
      </c>
      <c r="E22" s="110" t="s">
        <v>269</v>
      </c>
      <c r="F22" s="151" t="s">
        <v>271</v>
      </c>
    </row>
    <row r="23" spans="1:6" ht="24" customHeight="1" thickBot="1" x14ac:dyDescent="0.2">
      <c r="A23" s="193"/>
      <c r="B23" s="111" t="s">
        <v>49</v>
      </c>
      <c r="C23" s="112" t="s">
        <v>149</v>
      </c>
      <c r="D23" s="113" t="s">
        <v>50</v>
      </c>
      <c r="E23" s="129" t="s">
        <v>270</v>
      </c>
    </row>
    <row r="24" spans="1:6" ht="24" customHeight="1" x14ac:dyDescent="0.15">
      <c r="A24" s="191" t="s">
        <v>164</v>
      </c>
      <c r="B24" s="101" t="s">
        <v>43</v>
      </c>
      <c r="C24" s="194" t="s">
        <v>273</v>
      </c>
      <c r="D24" s="195"/>
      <c r="E24" s="196"/>
    </row>
    <row r="25" spans="1:6" ht="24" customHeight="1" x14ac:dyDescent="0.15">
      <c r="A25" s="192"/>
      <c r="B25" s="102" t="s">
        <v>44</v>
      </c>
      <c r="C25" s="103">
        <v>22000000</v>
      </c>
      <c r="D25" s="104" t="s">
        <v>95</v>
      </c>
      <c r="E25" s="105">
        <v>19800000</v>
      </c>
    </row>
    <row r="26" spans="1:6" ht="24" customHeight="1" x14ac:dyDescent="0.15">
      <c r="A26" s="192"/>
      <c r="B26" s="102" t="s">
        <v>45</v>
      </c>
      <c r="C26" s="106">
        <f>E26/C25</f>
        <v>0.9</v>
      </c>
      <c r="D26" s="104" t="s">
        <v>28</v>
      </c>
      <c r="E26" s="105">
        <v>19800000</v>
      </c>
    </row>
    <row r="27" spans="1:6" ht="24" customHeight="1" x14ac:dyDescent="0.15">
      <c r="A27" s="192"/>
      <c r="B27" s="102" t="s">
        <v>27</v>
      </c>
      <c r="C27" s="84" t="s">
        <v>274</v>
      </c>
      <c r="D27" s="104" t="s">
        <v>146</v>
      </c>
      <c r="E27" s="89" t="s">
        <v>275</v>
      </c>
    </row>
    <row r="28" spans="1:6" ht="24" customHeight="1" x14ac:dyDescent="0.15">
      <c r="A28" s="192"/>
      <c r="B28" s="102" t="s">
        <v>46</v>
      </c>
      <c r="C28" s="107" t="s">
        <v>148</v>
      </c>
      <c r="D28" s="104" t="s">
        <v>47</v>
      </c>
      <c r="E28" s="108" t="s">
        <v>276</v>
      </c>
    </row>
    <row r="29" spans="1:6" ht="24" customHeight="1" x14ac:dyDescent="0.15">
      <c r="A29" s="192"/>
      <c r="B29" s="102" t="s">
        <v>48</v>
      </c>
      <c r="C29" s="109" t="s">
        <v>173</v>
      </c>
      <c r="D29" s="104" t="s">
        <v>30</v>
      </c>
      <c r="E29" s="110" t="s">
        <v>277</v>
      </c>
      <c r="F29" s="151" t="s">
        <v>279</v>
      </c>
    </row>
    <row r="30" spans="1:6" ht="24" customHeight="1" thickBot="1" x14ac:dyDescent="0.2">
      <c r="A30" s="193"/>
      <c r="B30" s="111" t="s">
        <v>49</v>
      </c>
      <c r="C30" s="112" t="s">
        <v>149</v>
      </c>
      <c r="D30" s="113" t="s">
        <v>50</v>
      </c>
      <c r="E30" s="129" t="s">
        <v>278</v>
      </c>
    </row>
    <row r="31" spans="1:6" ht="24" customHeight="1" x14ac:dyDescent="0.15">
      <c r="A31" s="197" t="s">
        <v>164</v>
      </c>
      <c r="B31" s="101" t="s">
        <v>43</v>
      </c>
      <c r="C31" s="194" t="s">
        <v>280</v>
      </c>
      <c r="D31" s="195"/>
      <c r="E31" s="196"/>
    </row>
    <row r="32" spans="1:6" ht="24" customHeight="1" x14ac:dyDescent="0.15">
      <c r="A32" s="198"/>
      <c r="B32" s="102" t="s">
        <v>44</v>
      </c>
      <c r="C32" s="103">
        <v>5800000</v>
      </c>
      <c r="D32" s="104" t="s">
        <v>95</v>
      </c>
      <c r="E32" s="105">
        <v>5500000</v>
      </c>
    </row>
    <row r="33" spans="1:6" ht="24" customHeight="1" x14ac:dyDescent="0.15">
      <c r="A33" s="198"/>
      <c r="B33" s="102" t="s">
        <v>45</v>
      </c>
      <c r="C33" s="106">
        <f>E33/C32</f>
        <v>0.94827586206896552</v>
      </c>
      <c r="D33" s="104" t="s">
        <v>28</v>
      </c>
      <c r="E33" s="105">
        <v>5500000</v>
      </c>
    </row>
    <row r="34" spans="1:6" ht="24" customHeight="1" x14ac:dyDescent="0.15">
      <c r="A34" s="198"/>
      <c r="B34" s="102" t="s">
        <v>27</v>
      </c>
      <c r="C34" s="84" t="s">
        <v>281</v>
      </c>
      <c r="D34" s="104" t="s">
        <v>146</v>
      </c>
      <c r="E34" s="89" t="s">
        <v>282</v>
      </c>
    </row>
    <row r="35" spans="1:6" ht="24" customHeight="1" x14ac:dyDescent="0.15">
      <c r="A35" s="198"/>
      <c r="B35" s="102" t="s">
        <v>46</v>
      </c>
      <c r="C35" s="107" t="s">
        <v>148</v>
      </c>
      <c r="D35" s="104" t="s">
        <v>47</v>
      </c>
      <c r="E35" s="108" t="s">
        <v>283</v>
      </c>
    </row>
    <row r="36" spans="1:6" ht="24.75" customHeight="1" x14ac:dyDescent="0.15">
      <c r="A36" s="198"/>
      <c r="B36" s="102" t="s">
        <v>48</v>
      </c>
      <c r="C36" s="109" t="s">
        <v>173</v>
      </c>
      <c r="D36" s="104" t="s">
        <v>30</v>
      </c>
      <c r="E36" s="110" t="s">
        <v>284</v>
      </c>
      <c r="F36" s="152" t="s">
        <v>286</v>
      </c>
    </row>
    <row r="37" spans="1:6" ht="25.5" customHeight="1" thickBot="1" x14ac:dyDescent="0.2">
      <c r="A37" s="199"/>
      <c r="B37" s="111" t="s">
        <v>49</v>
      </c>
      <c r="C37" s="112" t="s">
        <v>153</v>
      </c>
      <c r="D37" s="113" t="s">
        <v>50</v>
      </c>
      <c r="E37" s="129" t="s">
        <v>285</v>
      </c>
    </row>
    <row r="38" spans="1:6" ht="24" customHeight="1" x14ac:dyDescent="0.15">
      <c r="A38" s="191" t="s">
        <v>164</v>
      </c>
      <c r="B38" s="101" t="s">
        <v>43</v>
      </c>
      <c r="C38" s="194" t="s">
        <v>287</v>
      </c>
      <c r="D38" s="195"/>
      <c r="E38" s="196"/>
    </row>
    <row r="39" spans="1:6" ht="24" customHeight="1" x14ac:dyDescent="0.15">
      <c r="A39" s="192"/>
      <c r="B39" s="102" t="s">
        <v>44</v>
      </c>
      <c r="C39" s="103">
        <v>2700000</v>
      </c>
      <c r="D39" s="104" t="s">
        <v>95</v>
      </c>
      <c r="E39" s="105">
        <v>2500000</v>
      </c>
    </row>
    <row r="40" spans="1:6" ht="24" customHeight="1" x14ac:dyDescent="0.15">
      <c r="A40" s="192"/>
      <c r="B40" s="102" t="s">
        <v>45</v>
      </c>
      <c r="C40" s="106">
        <f>E40/C39</f>
        <v>0.92592592592592593</v>
      </c>
      <c r="D40" s="104" t="s">
        <v>28</v>
      </c>
      <c r="E40" s="105">
        <v>2500000</v>
      </c>
    </row>
    <row r="41" spans="1:6" ht="24" customHeight="1" x14ac:dyDescent="0.15">
      <c r="A41" s="192"/>
      <c r="B41" s="102" t="s">
        <v>27</v>
      </c>
      <c r="C41" s="84" t="s">
        <v>288</v>
      </c>
      <c r="D41" s="104" t="s">
        <v>146</v>
      </c>
      <c r="E41" s="89" t="s">
        <v>289</v>
      </c>
    </row>
    <row r="42" spans="1:6" ht="24" customHeight="1" x14ac:dyDescent="0.15">
      <c r="A42" s="192"/>
      <c r="B42" s="102" t="s">
        <v>46</v>
      </c>
      <c r="C42" s="107" t="s">
        <v>148</v>
      </c>
      <c r="D42" s="104" t="s">
        <v>47</v>
      </c>
      <c r="E42" s="108" t="s">
        <v>290</v>
      </c>
    </row>
    <row r="43" spans="1:6" ht="24" customHeight="1" x14ac:dyDescent="0.15">
      <c r="A43" s="192"/>
      <c r="B43" s="102" t="s">
        <v>48</v>
      </c>
      <c r="C43" s="109" t="s">
        <v>173</v>
      </c>
      <c r="D43" s="104" t="s">
        <v>30</v>
      </c>
      <c r="E43" s="110" t="s">
        <v>291</v>
      </c>
      <c r="F43" s="152" t="s">
        <v>293</v>
      </c>
    </row>
    <row r="44" spans="1:6" ht="24" customHeight="1" thickBot="1" x14ac:dyDescent="0.2">
      <c r="A44" s="193"/>
      <c r="B44" s="111" t="s">
        <v>49</v>
      </c>
      <c r="C44" s="112" t="s">
        <v>149</v>
      </c>
      <c r="D44" s="113" t="s">
        <v>50</v>
      </c>
      <c r="E44" s="129" t="s">
        <v>292</v>
      </c>
    </row>
    <row r="45" spans="1:6" ht="24" customHeight="1" x14ac:dyDescent="0.15">
      <c r="A45" s="191" t="s">
        <v>164</v>
      </c>
      <c r="B45" s="101" t="s">
        <v>43</v>
      </c>
      <c r="C45" s="194" t="s">
        <v>294</v>
      </c>
      <c r="D45" s="195"/>
      <c r="E45" s="196"/>
    </row>
    <row r="46" spans="1:6" ht="24" customHeight="1" x14ac:dyDescent="0.15">
      <c r="A46" s="192"/>
      <c r="B46" s="102" t="s">
        <v>44</v>
      </c>
      <c r="C46" s="103">
        <v>730000</v>
      </c>
      <c r="D46" s="104" t="s">
        <v>95</v>
      </c>
      <c r="E46" s="105">
        <v>700000</v>
      </c>
    </row>
    <row r="47" spans="1:6" ht="24" customHeight="1" x14ac:dyDescent="0.15">
      <c r="A47" s="192"/>
      <c r="B47" s="102" t="s">
        <v>45</v>
      </c>
      <c r="C47" s="106">
        <f>E47/C46</f>
        <v>0.95890410958904104</v>
      </c>
      <c r="D47" s="104" t="s">
        <v>28</v>
      </c>
      <c r="E47" s="105">
        <v>700000</v>
      </c>
    </row>
    <row r="48" spans="1:6" ht="24" customHeight="1" x14ac:dyDescent="0.15">
      <c r="A48" s="192"/>
      <c r="B48" s="102" t="s">
        <v>27</v>
      </c>
      <c r="C48" s="84" t="s">
        <v>295</v>
      </c>
      <c r="D48" s="104" t="s">
        <v>146</v>
      </c>
      <c r="E48" s="89" t="s">
        <v>296</v>
      </c>
    </row>
    <row r="49" spans="1:6" ht="24" customHeight="1" x14ac:dyDescent="0.15">
      <c r="A49" s="192"/>
      <c r="B49" s="102" t="s">
        <v>46</v>
      </c>
      <c r="C49" s="107" t="s">
        <v>148</v>
      </c>
      <c r="D49" s="104" t="s">
        <v>47</v>
      </c>
      <c r="E49" s="108" t="s">
        <v>297</v>
      </c>
    </row>
    <row r="50" spans="1:6" ht="24" customHeight="1" x14ac:dyDescent="0.15">
      <c r="A50" s="192"/>
      <c r="B50" s="102" t="s">
        <v>48</v>
      </c>
      <c r="C50" s="109" t="s">
        <v>173</v>
      </c>
      <c r="D50" s="104" t="s">
        <v>30</v>
      </c>
      <c r="E50" s="110" t="s">
        <v>298</v>
      </c>
      <c r="F50" s="151" t="s">
        <v>300</v>
      </c>
    </row>
    <row r="51" spans="1:6" ht="24" customHeight="1" thickBot="1" x14ac:dyDescent="0.2">
      <c r="A51" s="193"/>
      <c r="B51" s="111" t="s">
        <v>49</v>
      </c>
      <c r="C51" s="112" t="s">
        <v>149</v>
      </c>
      <c r="D51" s="113" t="s">
        <v>50</v>
      </c>
      <c r="E51" s="129" t="s">
        <v>299</v>
      </c>
    </row>
    <row r="52" spans="1:6" ht="24" customHeight="1" x14ac:dyDescent="0.15">
      <c r="A52" s="197" t="s">
        <v>164</v>
      </c>
      <c r="B52" s="101" t="s">
        <v>43</v>
      </c>
      <c r="C52" s="200" t="s">
        <v>301</v>
      </c>
      <c r="D52" s="195"/>
      <c r="E52" s="196"/>
    </row>
    <row r="53" spans="1:6" ht="24" customHeight="1" x14ac:dyDescent="0.15">
      <c r="A53" s="198"/>
      <c r="B53" s="102" t="s">
        <v>44</v>
      </c>
      <c r="C53" s="103">
        <v>21980000</v>
      </c>
      <c r="D53" s="104" t="s">
        <v>95</v>
      </c>
      <c r="E53" s="105">
        <v>19990000</v>
      </c>
    </row>
    <row r="54" spans="1:6" ht="24" customHeight="1" x14ac:dyDescent="0.15">
      <c r="A54" s="198"/>
      <c r="B54" s="102" t="s">
        <v>45</v>
      </c>
      <c r="C54" s="106">
        <f>E54/C53</f>
        <v>0.90946314831665154</v>
      </c>
      <c r="D54" s="104" t="s">
        <v>28</v>
      </c>
      <c r="E54" s="105">
        <v>19990000</v>
      </c>
    </row>
    <row r="55" spans="1:6" ht="24" customHeight="1" x14ac:dyDescent="0.15">
      <c r="A55" s="198"/>
      <c r="B55" s="102" t="s">
        <v>27</v>
      </c>
      <c r="C55" s="84" t="s">
        <v>302</v>
      </c>
      <c r="D55" s="104" t="s">
        <v>146</v>
      </c>
      <c r="E55" s="89" t="s">
        <v>303</v>
      </c>
    </row>
    <row r="56" spans="1:6" ht="24" customHeight="1" x14ac:dyDescent="0.15">
      <c r="A56" s="198"/>
      <c r="B56" s="102" t="s">
        <v>46</v>
      </c>
      <c r="C56" s="107" t="s">
        <v>148</v>
      </c>
      <c r="D56" s="104" t="s">
        <v>47</v>
      </c>
      <c r="E56" s="108" t="s">
        <v>276</v>
      </c>
    </row>
    <row r="57" spans="1:6" ht="24" customHeight="1" x14ac:dyDescent="0.15">
      <c r="A57" s="198"/>
      <c r="B57" s="102" t="s">
        <v>48</v>
      </c>
      <c r="C57" s="109" t="s">
        <v>173</v>
      </c>
      <c r="D57" s="104" t="s">
        <v>30</v>
      </c>
      <c r="E57" s="110" t="s">
        <v>304</v>
      </c>
      <c r="F57" s="151" t="s">
        <v>306</v>
      </c>
    </row>
    <row r="58" spans="1:6" ht="24" customHeight="1" thickBot="1" x14ac:dyDescent="0.2">
      <c r="A58" s="199"/>
      <c r="B58" s="111" t="s">
        <v>49</v>
      </c>
      <c r="C58" s="112" t="s">
        <v>165</v>
      </c>
      <c r="D58" s="113" t="s">
        <v>50</v>
      </c>
      <c r="E58" s="129" t="s">
        <v>305</v>
      </c>
    </row>
    <row r="59" spans="1:6" ht="24" customHeight="1" x14ac:dyDescent="0.15">
      <c r="A59" s="197" t="s">
        <v>164</v>
      </c>
      <c r="B59" s="101" t="s">
        <v>43</v>
      </c>
      <c r="C59" s="194" t="s">
        <v>310</v>
      </c>
      <c r="D59" s="195"/>
      <c r="E59" s="196"/>
    </row>
    <row r="60" spans="1:6" ht="24" customHeight="1" x14ac:dyDescent="0.15">
      <c r="A60" s="198"/>
      <c r="B60" s="102" t="s">
        <v>44</v>
      </c>
      <c r="C60" s="103">
        <v>1300000</v>
      </c>
      <c r="D60" s="104" t="s">
        <v>95</v>
      </c>
      <c r="E60" s="105">
        <v>1210000</v>
      </c>
    </row>
    <row r="61" spans="1:6" ht="24" customHeight="1" x14ac:dyDescent="0.15">
      <c r="A61" s="198"/>
      <c r="B61" s="102" t="s">
        <v>45</v>
      </c>
      <c r="C61" s="106">
        <f>E61/C60</f>
        <v>0.93076923076923079</v>
      </c>
      <c r="D61" s="104" t="s">
        <v>28</v>
      </c>
      <c r="E61" s="105">
        <v>1210000</v>
      </c>
    </row>
    <row r="62" spans="1:6" ht="24" customHeight="1" x14ac:dyDescent="0.15">
      <c r="A62" s="198"/>
      <c r="B62" s="102" t="s">
        <v>27</v>
      </c>
      <c r="C62" s="84" t="s">
        <v>311</v>
      </c>
      <c r="D62" s="104" t="s">
        <v>146</v>
      </c>
      <c r="E62" s="189" t="s">
        <v>312</v>
      </c>
    </row>
    <row r="63" spans="1:6" ht="24" customHeight="1" x14ac:dyDescent="0.15">
      <c r="A63" s="198"/>
      <c r="B63" s="102" t="s">
        <v>46</v>
      </c>
      <c r="C63" s="107" t="s">
        <v>148</v>
      </c>
      <c r="D63" s="104" t="s">
        <v>47</v>
      </c>
      <c r="E63" s="188" t="s">
        <v>312</v>
      </c>
    </row>
    <row r="64" spans="1:6" ht="24" customHeight="1" x14ac:dyDescent="0.15">
      <c r="A64" s="198"/>
      <c r="B64" s="102" t="s">
        <v>48</v>
      </c>
      <c r="C64" s="109" t="s">
        <v>173</v>
      </c>
      <c r="D64" s="104" t="s">
        <v>30</v>
      </c>
      <c r="E64" s="110" t="s">
        <v>307</v>
      </c>
      <c r="F64" s="151" t="s">
        <v>309</v>
      </c>
    </row>
    <row r="65" spans="1:6" ht="24" customHeight="1" thickBot="1" x14ac:dyDescent="0.2">
      <c r="A65" s="199"/>
      <c r="B65" s="111" t="s">
        <v>49</v>
      </c>
      <c r="C65" s="112" t="s">
        <v>149</v>
      </c>
      <c r="D65" s="113" t="s">
        <v>50</v>
      </c>
      <c r="E65" s="129" t="s">
        <v>308</v>
      </c>
    </row>
    <row r="66" spans="1:6" ht="24" customHeight="1" x14ac:dyDescent="0.15">
      <c r="A66" s="197" t="s">
        <v>164</v>
      </c>
      <c r="B66" s="101" t="s">
        <v>43</v>
      </c>
      <c r="C66" s="194" t="s">
        <v>315</v>
      </c>
      <c r="D66" s="195"/>
      <c r="E66" s="196"/>
    </row>
    <row r="67" spans="1:6" ht="24" customHeight="1" x14ac:dyDescent="0.15">
      <c r="A67" s="198"/>
      <c r="B67" s="102" t="s">
        <v>44</v>
      </c>
      <c r="C67" s="103">
        <v>847150</v>
      </c>
      <c r="D67" s="104" t="s">
        <v>95</v>
      </c>
      <c r="E67" s="105">
        <v>842600</v>
      </c>
    </row>
    <row r="68" spans="1:6" ht="24" customHeight="1" x14ac:dyDescent="0.15">
      <c r="A68" s="198"/>
      <c r="B68" s="102" t="s">
        <v>45</v>
      </c>
      <c r="C68" s="106">
        <f>E68/C67</f>
        <v>0.99462905034527538</v>
      </c>
      <c r="D68" s="104" t="s">
        <v>28</v>
      </c>
      <c r="E68" s="105">
        <v>842600</v>
      </c>
    </row>
    <row r="69" spans="1:6" ht="24" customHeight="1" x14ac:dyDescent="0.15">
      <c r="A69" s="198"/>
      <c r="B69" s="102" t="s">
        <v>27</v>
      </c>
      <c r="C69" s="84" t="s">
        <v>318</v>
      </c>
      <c r="D69" s="104" t="s">
        <v>146</v>
      </c>
      <c r="E69" s="89" t="s">
        <v>316</v>
      </c>
    </row>
    <row r="70" spans="1:6" ht="24" customHeight="1" x14ac:dyDescent="0.15">
      <c r="A70" s="198"/>
      <c r="B70" s="102" t="s">
        <v>46</v>
      </c>
      <c r="C70" s="107" t="s">
        <v>313</v>
      </c>
      <c r="D70" s="104" t="s">
        <v>47</v>
      </c>
      <c r="E70" s="108" t="s">
        <v>317</v>
      </c>
    </row>
    <row r="71" spans="1:6" ht="24" customHeight="1" x14ac:dyDescent="0.15">
      <c r="A71" s="198"/>
      <c r="B71" s="102" t="s">
        <v>48</v>
      </c>
      <c r="C71" s="109" t="s">
        <v>314</v>
      </c>
      <c r="D71" s="104" t="s">
        <v>30</v>
      </c>
      <c r="E71" s="110" t="s">
        <v>331</v>
      </c>
      <c r="F71" s="151"/>
    </row>
    <row r="72" spans="1:6" ht="24" customHeight="1" thickBot="1" x14ac:dyDescent="0.2">
      <c r="A72" s="199"/>
      <c r="B72" s="111" t="s">
        <v>49</v>
      </c>
      <c r="C72" s="112" t="s">
        <v>149</v>
      </c>
      <c r="D72" s="113" t="s">
        <v>50</v>
      </c>
      <c r="E72" s="129" t="s">
        <v>332</v>
      </c>
    </row>
    <row r="73" spans="1:6" ht="24" customHeight="1" x14ac:dyDescent="0.15">
      <c r="A73" s="191" t="s">
        <v>164</v>
      </c>
      <c r="B73" s="101" t="s">
        <v>43</v>
      </c>
      <c r="C73" s="194" t="s">
        <v>319</v>
      </c>
      <c r="D73" s="195"/>
      <c r="E73" s="196"/>
    </row>
    <row r="74" spans="1:6" ht="24" customHeight="1" x14ac:dyDescent="0.15">
      <c r="A74" s="192"/>
      <c r="B74" s="102" t="s">
        <v>44</v>
      </c>
      <c r="C74" s="103">
        <v>1824900</v>
      </c>
      <c r="D74" s="104" t="s">
        <v>95</v>
      </c>
      <c r="E74" s="105">
        <v>1752000</v>
      </c>
    </row>
    <row r="75" spans="1:6" ht="24" customHeight="1" x14ac:dyDescent="0.15">
      <c r="A75" s="192"/>
      <c r="B75" s="102" t="s">
        <v>45</v>
      </c>
      <c r="C75" s="106">
        <f>E75/C74</f>
        <v>0.96005260562222583</v>
      </c>
      <c r="D75" s="104" t="s">
        <v>28</v>
      </c>
      <c r="E75" s="105">
        <v>1752000</v>
      </c>
    </row>
    <row r="76" spans="1:6" ht="24" customHeight="1" x14ac:dyDescent="0.15">
      <c r="A76" s="192"/>
      <c r="B76" s="102" t="s">
        <v>27</v>
      </c>
      <c r="C76" s="84" t="s">
        <v>320</v>
      </c>
      <c r="D76" s="104" t="s">
        <v>146</v>
      </c>
      <c r="E76" s="89" t="s">
        <v>321</v>
      </c>
    </row>
    <row r="77" spans="1:6" ht="24" customHeight="1" x14ac:dyDescent="0.15">
      <c r="A77" s="192"/>
      <c r="B77" s="102" t="s">
        <v>46</v>
      </c>
      <c r="C77" s="107" t="s">
        <v>148</v>
      </c>
      <c r="D77" s="104" t="s">
        <v>47</v>
      </c>
      <c r="E77" s="108" t="s">
        <v>290</v>
      </c>
    </row>
    <row r="78" spans="1:6" ht="24" customHeight="1" x14ac:dyDescent="0.15">
      <c r="A78" s="192"/>
      <c r="B78" s="102" t="s">
        <v>48</v>
      </c>
      <c r="C78" s="109" t="s">
        <v>173</v>
      </c>
      <c r="D78" s="104" t="s">
        <v>30</v>
      </c>
      <c r="E78" s="110" t="s">
        <v>322</v>
      </c>
      <c r="F78" s="151" t="s">
        <v>324</v>
      </c>
    </row>
    <row r="79" spans="1:6" ht="24" customHeight="1" thickBot="1" x14ac:dyDescent="0.2">
      <c r="A79" s="193"/>
      <c r="B79" s="111" t="s">
        <v>49</v>
      </c>
      <c r="C79" s="112" t="s">
        <v>166</v>
      </c>
      <c r="D79" s="113" t="s">
        <v>50</v>
      </c>
      <c r="E79" s="129" t="s">
        <v>323</v>
      </c>
    </row>
    <row r="80" spans="1:6" ht="24" customHeight="1" x14ac:dyDescent="0.15">
      <c r="A80" s="191" t="s">
        <v>164</v>
      </c>
      <c r="B80" s="101" t="s">
        <v>43</v>
      </c>
      <c r="C80" s="194" t="s">
        <v>325</v>
      </c>
      <c r="D80" s="195"/>
      <c r="E80" s="196"/>
    </row>
    <row r="81" spans="1:6" ht="24" customHeight="1" x14ac:dyDescent="0.15">
      <c r="A81" s="192"/>
      <c r="B81" s="102" t="s">
        <v>44</v>
      </c>
      <c r="C81" s="103">
        <v>14740000</v>
      </c>
      <c r="D81" s="104" t="s">
        <v>95</v>
      </c>
      <c r="E81" s="105">
        <v>12970000</v>
      </c>
    </row>
    <row r="82" spans="1:6" ht="24" customHeight="1" x14ac:dyDescent="0.15">
      <c r="A82" s="192"/>
      <c r="B82" s="102" t="s">
        <v>45</v>
      </c>
      <c r="C82" s="106">
        <f>E82/C81</f>
        <v>0.8799185888738128</v>
      </c>
      <c r="D82" s="104" t="s">
        <v>28</v>
      </c>
      <c r="E82" s="105">
        <v>12970000</v>
      </c>
    </row>
    <row r="83" spans="1:6" ht="24" customHeight="1" x14ac:dyDescent="0.15">
      <c r="A83" s="192"/>
      <c r="B83" s="102" t="s">
        <v>27</v>
      </c>
      <c r="C83" s="84" t="s">
        <v>320</v>
      </c>
      <c r="D83" s="104" t="s">
        <v>146</v>
      </c>
      <c r="E83" s="89" t="s">
        <v>326</v>
      </c>
    </row>
    <row r="84" spans="1:6" ht="24" customHeight="1" x14ac:dyDescent="0.15">
      <c r="A84" s="192"/>
      <c r="B84" s="102" t="s">
        <v>46</v>
      </c>
      <c r="C84" s="107" t="s">
        <v>148</v>
      </c>
      <c r="D84" s="104" t="s">
        <v>47</v>
      </c>
      <c r="E84" s="108" t="s">
        <v>327</v>
      </c>
    </row>
    <row r="85" spans="1:6" ht="24" customHeight="1" x14ac:dyDescent="0.15">
      <c r="A85" s="192"/>
      <c r="B85" s="102" t="s">
        <v>48</v>
      </c>
      <c r="C85" s="109" t="s">
        <v>173</v>
      </c>
      <c r="D85" s="104" t="s">
        <v>30</v>
      </c>
      <c r="E85" s="110" t="s">
        <v>328</v>
      </c>
      <c r="F85" s="151" t="s">
        <v>330</v>
      </c>
    </row>
    <row r="86" spans="1:6" ht="24" customHeight="1" thickBot="1" x14ac:dyDescent="0.2">
      <c r="A86" s="193"/>
      <c r="B86" s="111" t="s">
        <v>49</v>
      </c>
      <c r="C86" s="112" t="s">
        <v>149</v>
      </c>
      <c r="D86" s="113" t="s">
        <v>50</v>
      </c>
      <c r="E86" s="129" t="s">
        <v>329</v>
      </c>
    </row>
  </sheetData>
  <mergeCells count="25">
    <mergeCell ref="A38:A44"/>
    <mergeCell ref="C38:E38"/>
    <mergeCell ref="A45:A51"/>
    <mergeCell ref="C45:E45"/>
    <mergeCell ref="A17:A23"/>
    <mergeCell ref="C17:E17"/>
    <mergeCell ref="A24:A30"/>
    <mergeCell ref="C24:E24"/>
    <mergeCell ref="A31:A37"/>
    <mergeCell ref="C31:E31"/>
    <mergeCell ref="A3:A9"/>
    <mergeCell ref="C3:E3"/>
    <mergeCell ref="A1:E1"/>
    <mergeCell ref="A10:A16"/>
    <mergeCell ref="C10:E10"/>
    <mergeCell ref="A73:A79"/>
    <mergeCell ref="C73:E73"/>
    <mergeCell ref="A80:A86"/>
    <mergeCell ref="C80:E80"/>
    <mergeCell ref="A52:A58"/>
    <mergeCell ref="C52:E52"/>
    <mergeCell ref="A59:A65"/>
    <mergeCell ref="C59:E59"/>
    <mergeCell ref="A66:A72"/>
    <mergeCell ref="C66:E66"/>
  </mergeCells>
  <phoneticPr fontId="24" type="noConversion"/>
  <conditionalFormatting sqref="C9">
    <cfRule type="duplicateValues" dxfId="23" priority="47"/>
  </conditionalFormatting>
  <conditionalFormatting sqref="C7">
    <cfRule type="duplicateValues" dxfId="22" priority="46"/>
  </conditionalFormatting>
  <conditionalFormatting sqref="C14">
    <cfRule type="duplicateValues" dxfId="21" priority="43"/>
  </conditionalFormatting>
  <conditionalFormatting sqref="C21">
    <cfRule type="duplicateValues" dxfId="20" priority="41"/>
  </conditionalFormatting>
  <conditionalFormatting sqref="C16">
    <cfRule type="duplicateValues" dxfId="19" priority="38"/>
  </conditionalFormatting>
  <conditionalFormatting sqref="C23">
    <cfRule type="duplicateValues" dxfId="18" priority="37"/>
  </conditionalFormatting>
  <conditionalFormatting sqref="C30">
    <cfRule type="duplicateValues" dxfId="17" priority="36"/>
  </conditionalFormatting>
  <conditionalFormatting sqref="C37">
    <cfRule type="duplicateValues" dxfId="16" priority="34"/>
  </conditionalFormatting>
  <conditionalFormatting sqref="C44">
    <cfRule type="duplicateValues" dxfId="15" priority="32"/>
  </conditionalFormatting>
  <conditionalFormatting sqref="C51">
    <cfRule type="duplicateValues" dxfId="14" priority="30"/>
  </conditionalFormatting>
  <conditionalFormatting sqref="C58">
    <cfRule type="duplicateValues" dxfId="13" priority="26"/>
  </conditionalFormatting>
  <conditionalFormatting sqref="C65">
    <cfRule type="duplicateValues" dxfId="12" priority="24"/>
  </conditionalFormatting>
  <conditionalFormatting sqref="C72">
    <cfRule type="duplicateValues" dxfId="11" priority="22"/>
  </conditionalFormatting>
  <conditionalFormatting sqref="C79">
    <cfRule type="duplicateValues" dxfId="10" priority="20"/>
  </conditionalFormatting>
  <conditionalFormatting sqref="C86">
    <cfRule type="duplicateValues" dxfId="9" priority="18"/>
  </conditionalFormatting>
  <conditionalFormatting sqref="C49">
    <cfRule type="duplicateValues" dxfId="8" priority="15"/>
  </conditionalFormatting>
  <conditionalFormatting sqref="C70">
    <cfRule type="duplicateValues" dxfId="7" priority="13"/>
  </conditionalFormatting>
  <conditionalFormatting sqref="C42">
    <cfRule type="duplicateValues" dxfId="6" priority="5"/>
  </conditionalFormatting>
  <conditionalFormatting sqref="C28">
    <cfRule type="duplicateValues" dxfId="5" priority="7"/>
  </conditionalFormatting>
  <conditionalFormatting sqref="C35">
    <cfRule type="duplicateValues" dxfId="4" priority="6"/>
  </conditionalFormatting>
  <conditionalFormatting sqref="C56">
    <cfRule type="duplicateValues" dxfId="3" priority="4"/>
  </conditionalFormatting>
  <conditionalFormatting sqref="C63">
    <cfRule type="duplicateValues" dxfId="2" priority="3"/>
  </conditionalFormatting>
  <conditionalFormatting sqref="C77">
    <cfRule type="duplicateValues" dxfId="1" priority="2"/>
  </conditionalFormatting>
  <conditionalFormatting sqref="C84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0"/>
  <sheetViews>
    <sheetView showGridLines="0" zoomScaleNormal="100" workbookViewId="0">
      <selection activeCell="C13" sqref="C13:C14"/>
    </sheetView>
  </sheetViews>
  <sheetFormatPr defaultRowHeight="20.25" customHeight="1" x14ac:dyDescent="0.15"/>
  <cols>
    <col min="1" max="1" width="17.109375" style="23" customWidth="1"/>
    <col min="2" max="2" width="20.44140625" style="23" customWidth="1"/>
    <col min="3" max="3" width="18.33203125" style="23" customWidth="1"/>
    <col min="4" max="6" width="13.6640625" style="29" customWidth="1"/>
    <col min="7" max="7" width="5.77734375" style="13" customWidth="1"/>
    <col min="8" max="16384" width="8.88671875" style="13"/>
  </cols>
  <sheetData>
    <row r="1" spans="1:7" s="31" customFormat="1" ht="36" customHeight="1" x14ac:dyDescent="0.15">
      <c r="A1" s="219" t="s">
        <v>92</v>
      </c>
      <c r="B1" s="219"/>
      <c r="C1" s="219"/>
      <c r="D1" s="219"/>
      <c r="E1" s="219"/>
      <c r="F1" s="219"/>
    </row>
    <row r="2" spans="1:7" s="31" customFormat="1" ht="24" customHeight="1" thickBot="1" x14ac:dyDescent="0.2">
      <c r="A2" s="37" t="s">
        <v>138</v>
      </c>
      <c r="B2" s="115"/>
      <c r="C2" s="116"/>
      <c r="D2" s="117"/>
      <c r="E2" s="117"/>
      <c r="F2" s="118" t="s">
        <v>79</v>
      </c>
      <c r="G2" s="13"/>
    </row>
    <row r="3" spans="1:7" s="31" customFormat="1" ht="24" customHeight="1" x14ac:dyDescent="0.15">
      <c r="A3" s="130" t="s">
        <v>26</v>
      </c>
      <c r="B3" s="215" t="str">
        <f>계약현황공개!C3</f>
        <v>제305회 임시회 자료 제작</v>
      </c>
      <c r="C3" s="216"/>
      <c r="D3" s="216"/>
      <c r="E3" s="216"/>
      <c r="F3" s="217"/>
      <c r="G3" s="13"/>
    </row>
    <row r="4" spans="1:7" s="31" customFormat="1" ht="15" customHeight="1" x14ac:dyDescent="0.15">
      <c r="A4" s="204" t="s">
        <v>33</v>
      </c>
      <c r="B4" s="218" t="s">
        <v>27</v>
      </c>
      <c r="C4" s="218" t="s">
        <v>73</v>
      </c>
      <c r="D4" s="126" t="s">
        <v>34</v>
      </c>
      <c r="E4" s="126" t="s">
        <v>28</v>
      </c>
      <c r="F4" s="131" t="s">
        <v>86</v>
      </c>
      <c r="G4" s="13"/>
    </row>
    <row r="5" spans="1:7" s="31" customFormat="1" ht="15" customHeight="1" x14ac:dyDescent="0.15">
      <c r="A5" s="204"/>
      <c r="B5" s="218"/>
      <c r="C5" s="218"/>
      <c r="D5" s="126" t="s">
        <v>35</v>
      </c>
      <c r="E5" s="126" t="s">
        <v>29</v>
      </c>
      <c r="F5" s="131" t="s">
        <v>36</v>
      </c>
      <c r="G5" s="13"/>
    </row>
    <row r="6" spans="1:7" s="31" customFormat="1" ht="24" customHeight="1" x14ac:dyDescent="0.15">
      <c r="A6" s="204"/>
      <c r="B6" s="84" t="str">
        <f>계약현황공개!C6</f>
        <v>2025.08.13.</v>
      </c>
      <c r="C6" s="114" t="str">
        <f>계약현황공개!E6</f>
        <v>2025.08.13. ~ 2025.08.26.</v>
      </c>
      <c r="D6" s="119">
        <f>계약현황공개!C4</f>
        <v>1902400</v>
      </c>
      <c r="E6" s="119">
        <f>계약현황공개!E5</f>
        <v>1812500</v>
      </c>
      <c r="F6" s="132">
        <f>E6/D6</f>
        <v>0.9527439024390244</v>
      </c>
      <c r="G6" s="13"/>
    </row>
    <row r="7" spans="1:7" s="31" customFormat="1" ht="24" customHeight="1" x14ac:dyDescent="0.15">
      <c r="A7" s="204" t="s">
        <v>30</v>
      </c>
      <c r="B7" s="125" t="s">
        <v>31</v>
      </c>
      <c r="C7" s="125" t="s">
        <v>93</v>
      </c>
      <c r="D7" s="205" t="s">
        <v>99</v>
      </c>
      <c r="E7" s="205"/>
      <c r="F7" s="206"/>
      <c r="G7" s="13"/>
    </row>
    <row r="8" spans="1:7" s="31" customFormat="1" ht="24" customHeight="1" x14ac:dyDescent="0.15">
      <c r="A8" s="204"/>
      <c r="B8" s="120" t="str">
        <f>계약현황공개!E8</f>
        <v>진흥프린팅</v>
      </c>
      <c r="C8" s="78" t="str">
        <f>계약현황공개!F8</f>
        <v>임용민</v>
      </c>
      <c r="D8" s="207" t="str">
        <f>계약현황공개!E9</f>
        <v>경기도 성남시 중원구 성남대로997번길49-14 (여수동)</v>
      </c>
      <c r="E8" s="208"/>
      <c r="F8" s="209"/>
      <c r="G8" s="13"/>
    </row>
    <row r="9" spans="1:7" s="31" customFormat="1" ht="24" customHeight="1" x14ac:dyDescent="0.15">
      <c r="A9" s="133" t="s">
        <v>94</v>
      </c>
      <c r="B9" s="210" t="s">
        <v>150</v>
      </c>
      <c r="C9" s="210"/>
      <c r="D9" s="210"/>
      <c r="E9" s="210"/>
      <c r="F9" s="211"/>
      <c r="G9" s="13"/>
    </row>
    <row r="10" spans="1:7" s="31" customFormat="1" ht="24" customHeight="1" x14ac:dyDescent="0.15">
      <c r="A10" s="133" t="s">
        <v>37</v>
      </c>
      <c r="B10" s="212" t="s">
        <v>131</v>
      </c>
      <c r="C10" s="213"/>
      <c r="D10" s="213"/>
      <c r="E10" s="213"/>
      <c r="F10" s="214"/>
      <c r="G10" s="13"/>
    </row>
    <row r="11" spans="1:7" s="31" customFormat="1" ht="24" customHeight="1" thickBot="1" x14ac:dyDescent="0.2">
      <c r="A11" s="134" t="s">
        <v>32</v>
      </c>
      <c r="B11" s="202"/>
      <c r="C11" s="202"/>
      <c r="D11" s="202"/>
      <c r="E11" s="202"/>
      <c r="F11" s="203"/>
      <c r="G11" s="13"/>
    </row>
    <row r="12" spans="1:7" s="31" customFormat="1" ht="24" customHeight="1" x14ac:dyDescent="0.15">
      <c r="A12" s="130" t="s">
        <v>26</v>
      </c>
      <c r="B12" s="215" t="str">
        <f>계약현황공개!$C10</f>
        <v>2025. 성남청년 창업자 네트워크 『성남청년 플리마켓』 임차 용역</v>
      </c>
      <c r="C12" s="216"/>
      <c r="D12" s="216"/>
      <c r="E12" s="216"/>
      <c r="F12" s="217"/>
      <c r="G12" s="13"/>
    </row>
    <row r="13" spans="1:7" s="31" customFormat="1" ht="15" customHeight="1" x14ac:dyDescent="0.15">
      <c r="A13" s="204" t="s">
        <v>33</v>
      </c>
      <c r="B13" s="218" t="s">
        <v>27</v>
      </c>
      <c r="C13" s="218" t="s">
        <v>73</v>
      </c>
      <c r="D13" s="126" t="s">
        <v>34</v>
      </c>
      <c r="E13" s="126" t="s">
        <v>28</v>
      </c>
      <c r="F13" s="131" t="s">
        <v>86</v>
      </c>
      <c r="G13" s="13"/>
    </row>
    <row r="14" spans="1:7" s="31" customFormat="1" ht="15" customHeight="1" x14ac:dyDescent="0.15">
      <c r="A14" s="204"/>
      <c r="B14" s="218"/>
      <c r="C14" s="218"/>
      <c r="D14" s="126" t="s">
        <v>35</v>
      </c>
      <c r="E14" s="126" t="s">
        <v>29</v>
      </c>
      <c r="F14" s="131" t="s">
        <v>36</v>
      </c>
      <c r="G14" s="13"/>
    </row>
    <row r="15" spans="1:7" s="31" customFormat="1" ht="24" customHeight="1" x14ac:dyDescent="0.15">
      <c r="A15" s="204"/>
      <c r="B15" s="84" t="str">
        <f>계약현황공개!$C13</f>
        <v>2025.08.14.</v>
      </c>
      <c r="C15" s="114" t="str">
        <f>계약현황공개!$E13</f>
        <v>2025.09.18. ~ 2025.09.20.</v>
      </c>
      <c r="D15" s="119">
        <f>계약현황공개!$C11</f>
        <v>4260000</v>
      </c>
      <c r="E15" s="119">
        <f>계약현황공개!$E12</f>
        <v>3961000</v>
      </c>
      <c r="F15" s="132">
        <f>E15/D15</f>
        <v>0.92981220657276997</v>
      </c>
      <c r="G15" s="13"/>
    </row>
    <row r="16" spans="1:7" s="31" customFormat="1" ht="24" customHeight="1" x14ac:dyDescent="0.15">
      <c r="A16" s="204" t="s">
        <v>30</v>
      </c>
      <c r="B16" s="125" t="s">
        <v>31</v>
      </c>
      <c r="C16" s="125" t="s">
        <v>93</v>
      </c>
      <c r="D16" s="205" t="s">
        <v>99</v>
      </c>
      <c r="E16" s="205"/>
      <c r="F16" s="206"/>
      <c r="G16" s="13"/>
    </row>
    <row r="17" spans="1:7" s="31" customFormat="1" ht="24" customHeight="1" x14ac:dyDescent="0.15">
      <c r="A17" s="204"/>
      <c r="B17" s="120" t="str">
        <f>계약현황공개!$E15</f>
        <v>카리스컴퍼니</v>
      </c>
      <c r="C17" s="78" t="str">
        <f>계약현황공개!$F15</f>
        <v>김현희</v>
      </c>
      <c r="D17" s="207" t="str">
        <f>계약현황공개!$E16</f>
        <v>경기도 성남시 분당구 내정로 185-0 (수내동, 양지마을)</v>
      </c>
      <c r="E17" s="208"/>
      <c r="F17" s="209"/>
      <c r="G17" s="13"/>
    </row>
    <row r="18" spans="1:7" s="31" customFormat="1" ht="24" customHeight="1" x14ac:dyDescent="0.15">
      <c r="A18" s="133" t="s">
        <v>94</v>
      </c>
      <c r="B18" s="210" t="s">
        <v>150</v>
      </c>
      <c r="C18" s="210"/>
      <c r="D18" s="210"/>
      <c r="E18" s="210"/>
      <c r="F18" s="211"/>
      <c r="G18" s="13"/>
    </row>
    <row r="19" spans="1:7" s="31" customFormat="1" ht="24" customHeight="1" x14ac:dyDescent="0.15">
      <c r="A19" s="133" t="s">
        <v>37</v>
      </c>
      <c r="B19" s="212" t="s">
        <v>131</v>
      </c>
      <c r="C19" s="213"/>
      <c r="D19" s="213"/>
      <c r="E19" s="213"/>
      <c r="F19" s="214"/>
      <c r="G19" s="13"/>
    </row>
    <row r="20" spans="1:7" s="31" customFormat="1" ht="24" customHeight="1" thickBot="1" x14ac:dyDescent="0.2">
      <c r="A20" s="134" t="s">
        <v>32</v>
      </c>
      <c r="B20" s="202"/>
      <c r="C20" s="202"/>
      <c r="D20" s="202"/>
      <c r="E20" s="202"/>
      <c r="F20" s="203"/>
      <c r="G20" s="13"/>
    </row>
    <row r="21" spans="1:7" s="31" customFormat="1" ht="24" customHeight="1" x14ac:dyDescent="0.15">
      <c r="A21" s="130" t="s">
        <v>26</v>
      </c>
      <c r="B21" s="215" t="str">
        <f>계약현황공개!C17</f>
        <v>제49회 직원 채용 면접시험 위탁 용역</v>
      </c>
      <c r="C21" s="216"/>
      <c r="D21" s="216"/>
      <c r="E21" s="216"/>
      <c r="F21" s="217"/>
      <c r="G21" s="13"/>
    </row>
    <row r="22" spans="1:7" s="31" customFormat="1" ht="15" customHeight="1" x14ac:dyDescent="0.15">
      <c r="A22" s="204" t="s">
        <v>33</v>
      </c>
      <c r="B22" s="218" t="s">
        <v>27</v>
      </c>
      <c r="C22" s="218" t="s">
        <v>73</v>
      </c>
      <c r="D22" s="137" t="s">
        <v>34</v>
      </c>
      <c r="E22" s="137" t="s">
        <v>28</v>
      </c>
      <c r="F22" s="138" t="s">
        <v>86</v>
      </c>
      <c r="G22" s="13"/>
    </row>
    <row r="23" spans="1:7" s="31" customFormat="1" ht="15" customHeight="1" x14ac:dyDescent="0.15">
      <c r="A23" s="204"/>
      <c r="B23" s="218"/>
      <c r="C23" s="218"/>
      <c r="D23" s="137" t="s">
        <v>35</v>
      </c>
      <c r="E23" s="137" t="s">
        <v>29</v>
      </c>
      <c r="F23" s="138" t="s">
        <v>36</v>
      </c>
      <c r="G23" s="13"/>
    </row>
    <row r="24" spans="1:7" s="31" customFormat="1" ht="24" customHeight="1" x14ac:dyDescent="0.15">
      <c r="A24" s="204"/>
      <c r="B24" s="84" t="str">
        <f>계약현황공개!C20</f>
        <v>2025.08.21.</v>
      </c>
      <c r="C24" s="114" t="str">
        <f>계약현황공개!E20</f>
        <v>2025.08.21. ~ 2025.09.25.</v>
      </c>
      <c r="D24" s="119">
        <f>계약현황공개!C18</f>
        <v>1250000</v>
      </c>
      <c r="E24" s="119">
        <f>계약현황공개!E19</f>
        <v>1200000</v>
      </c>
      <c r="F24" s="132">
        <f>E24/D24</f>
        <v>0.96</v>
      </c>
      <c r="G24" s="13"/>
    </row>
    <row r="25" spans="1:7" s="31" customFormat="1" ht="24" customHeight="1" x14ac:dyDescent="0.15">
      <c r="A25" s="204" t="s">
        <v>30</v>
      </c>
      <c r="B25" s="136" t="s">
        <v>31</v>
      </c>
      <c r="C25" s="136" t="s">
        <v>93</v>
      </c>
      <c r="D25" s="205" t="s">
        <v>99</v>
      </c>
      <c r="E25" s="205"/>
      <c r="F25" s="206"/>
      <c r="G25" s="13"/>
    </row>
    <row r="26" spans="1:7" s="31" customFormat="1" ht="24" customHeight="1" x14ac:dyDescent="0.15">
      <c r="A26" s="204"/>
      <c r="B26" s="120" t="str">
        <f>계약현황공개!E22</f>
        <v>한국직업적성교육연구원</v>
      </c>
      <c r="C26" s="78" t="str">
        <f>계약현황공개!F22</f>
        <v>장미경</v>
      </c>
      <c r="D26" s="207" t="str">
        <f>계약현황공개!E23</f>
        <v xml:space="preserve">경기도 화성시 동탄기흥로 570-6 (영천동) 골든아이타워 1010호 </v>
      </c>
      <c r="E26" s="208"/>
      <c r="F26" s="209"/>
      <c r="G26" s="13"/>
    </row>
    <row r="27" spans="1:7" s="31" customFormat="1" ht="24" customHeight="1" x14ac:dyDescent="0.15">
      <c r="A27" s="135" t="s">
        <v>94</v>
      </c>
      <c r="B27" s="210" t="s">
        <v>150</v>
      </c>
      <c r="C27" s="210"/>
      <c r="D27" s="210"/>
      <c r="E27" s="210"/>
      <c r="F27" s="211"/>
      <c r="G27" s="13"/>
    </row>
    <row r="28" spans="1:7" s="31" customFormat="1" ht="24" customHeight="1" x14ac:dyDescent="0.15">
      <c r="A28" s="135" t="s">
        <v>37</v>
      </c>
      <c r="B28" s="212" t="s">
        <v>131</v>
      </c>
      <c r="C28" s="213"/>
      <c r="D28" s="213"/>
      <c r="E28" s="213"/>
      <c r="F28" s="214"/>
      <c r="G28" s="13"/>
    </row>
    <row r="29" spans="1:7" s="31" customFormat="1" ht="24" customHeight="1" thickBot="1" x14ac:dyDescent="0.2">
      <c r="A29" s="134" t="s">
        <v>32</v>
      </c>
      <c r="B29" s="202"/>
      <c r="C29" s="202"/>
      <c r="D29" s="202"/>
      <c r="E29" s="202"/>
      <c r="F29" s="203"/>
      <c r="G29" s="13"/>
    </row>
    <row r="30" spans="1:7" s="31" customFormat="1" ht="24" customHeight="1" x14ac:dyDescent="0.15">
      <c r="A30" s="130" t="s">
        <v>26</v>
      </c>
      <c r="B30" s="215" t="str">
        <f>계약현황공개!C24</f>
        <v>관리자 대상 리더십 코칭</v>
      </c>
      <c r="C30" s="216"/>
      <c r="D30" s="216"/>
      <c r="E30" s="216"/>
      <c r="F30" s="217"/>
      <c r="G30" s="13"/>
    </row>
    <row r="31" spans="1:7" s="31" customFormat="1" ht="15" customHeight="1" x14ac:dyDescent="0.15">
      <c r="A31" s="204" t="s">
        <v>33</v>
      </c>
      <c r="B31" s="218" t="s">
        <v>27</v>
      </c>
      <c r="C31" s="218" t="s">
        <v>333</v>
      </c>
      <c r="D31" s="166" t="s">
        <v>34</v>
      </c>
      <c r="E31" s="166" t="s">
        <v>28</v>
      </c>
      <c r="F31" s="167" t="s">
        <v>86</v>
      </c>
      <c r="G31" s="13"/>
    </row>
    <row r="32" spans="1:7" s="31" customFormat="1" ht="15" customHeight="1" x14ac:dyDescent="0.15">
      <c r="A32" s="204"/>
      <c r="B32" s="218"/>
      <c r="C32" s="218"/>
      <c r="D32" s="166" t="s">
        <v>35</v>
      </c>
      <c r="E32" s="166" t="s">
        <v>29</v>
      </c>
      <c r="F32" s="167" t="s">
        <v>36</v>
      </c>
      <c r="G32" s="13"/>
    </row>
    <row r="33" spans="1:7" s="31" customFormat="1" ht="24" customHeight="1" x14ac:dyDescent="0.15">
      <c r="A33" s="204"/>
      <c r="B33" s="84" t="str">
        <f>계약현황공개!C27</f>
        <v>2025.08.25.</v>
      </c>
      <c r="C33" s="114" t="str">
        <f>계약현황공개!E27</f>
        <v>2025.09.01. ~ 2025.11.30.</v>
      </c>
      <c r="D33" s="119">
        <f>계약현황공개!C25</f>
        <v>22000000</v>
      </c>
      <c r="E33" s="119">
        <f>계약현황공개!E26</f>
        <v>19800000</v>
      </c>
      <c r="F33" s="132">
        <f>E33/D33</f>
        <v>0.9</v>
      </c>
      <c r="G33" s="13"/>
    </row>
    <row r="34" spans="1:7" s="31" customFormat="1" ht="24" customHeight="1" x14ac:dyDescent="0.15">
      <c r="A34" s="204" t="s">
        <v>30</v>
      </c>
      <c r="B34" s="168" t="s">
        <v>31</v>
      </c>
      <c r="C34" s="168" t="s">
        <v>334</v>
      </c>
      <c r="D34" s="205" t="s">
        <v>335</v>
      </c>
      <c r="E34" s="205"/>
      <c r="F34" s="206"/>
      <c r="G34" s="13"/>
    </row>
    <row r="35" spans="1:7" s="31" customFormat="1" ht="24" customHeight="1" x14ac:dyDescent="0.15">
      <c r="A35" s="204"/>
      <c r="B35" s="120" t="str">
        <f>계약현황공개!E29</f>
        <v>한국사회적코칭협회</v>
      </c>
      <c r="C35" s="78" t="str">
        <f>계약현황공개!F29</f>
        <v>허수미</v>
      </c>
      <c r="D35" s="207" t="str">
        <f>계약현황공개!E30</f>
        <v>서울특별시 서대문구 성산로11길 24 (연희동) 302호</v>
      </c>
      <c r="E35" s="208"/>
      <c r="F35" s="209"/>
      <c r="G35" s="13"/>
    </row>
    <row r="36" spans="1:7" s="31" customFormat="1" ht="24" customHeight="1" x14ac:dyDescent="0.15">
      <c r="A36" s="165" t="s">
        <v>336</v>
      </c>
      <c r="B36" s="210" t="s">
        <v>337</v>
      </c>
      <c r="C36" s="210"/>
      <c r="D36" s="210"/>
      <c r="E36" s="210"/>
      <c r="F36" s="211"/>
      <c r="G36" s="13"/>
    </row>
    <row r="37" spans="1:7" s="31" customFormat="1" ht="24" customHeight="1" x14ac:dyDescent="0.15">
      <c r="A37" s="165" t="s">
        <v>37</v>
      </c>
      <c r="B37" s="212" t="s">
        <v>338</v>
      </c>
      <c r="C37" s="213"/>
      <c r="D37" s="213"/>
      <c r="E37" s="213"/>
      <c r="F37" s="214"/>
      <c r="G37" s="13"/>
    </row>
    <row r="38" spans="1:7" s="31" customFormat="1" ht="24" customHeight="1" thickBot="1" x14ac:dyDescent="0.2">
      <c r="A38" s="134" t="s">
        <v>32</v>
      </c>
      <c r="B38" s="202"/>
      <c r="C38" s="202"/>
      <c r="D38" s="202"/>
      <c r="E38" s="202"/>
      <c r="F38" s="203"/>
      <c r="G38" s="13"/>
    </row>
    <row r="39" spans="1:7" s="31" customFormat="1" ht="24" customHeight="1" x14ac:dyDescent="0.15">
      <c r="A39" s="130" t="s">
        <v>26</v>
      </c>
      <c r="B39" s="215" t="str">
        <f>계약현황공개!C31</f>
        <v>2025년 성남시청소년청년실태조사 분석연구</v>
      </c>
      <c r="C39" s="216"/>
      <c r="D39" s="216"/>
      <c r="E39" s="216"/>
      <c r="F39" s="217"/>
      <c r="G39" s="13"/>
    </row>
    <row r="40" spans="1:7" s="31" customFormat="1" ht="15" customHeight="1" x14ac:dyDescent="0.15">
      <c r="A40" s="204" t="s">
        <v>33</v>
      </c>
      <c r="B40" s="218" t="s">
        <v>27</v>
      </c>
      <c r="C40" s="218" t="s">
        <v>333</v>
      </c>
      <c r="D40" s="166" t="s">
        <v>34</v>
      </c>
      <c r="E40" s="166" t="s">
        <v>28</v>
      </c>
      <c r="F40" s="167" t="s">
        <v>86</v>
      </c>
      <c r="G40" s="13"/>
    </row>
    <row r="41" spans="1:7" s="31" customFormat="1" ht="15" customHeight="1" x14ac:dyDescent="0.15">
      <c r="A41" s="204"/>
      <c r="B41" s="218"/>
      <c r="C41" s="218"/>
      <c r="D41" s="166" t="s">
        <v>35</v>
      </c>
      <c r="E41" s="166" t="s">
        <v>29</v>
      </c>
      <c r="F41" s="167" t="s">
        <v>36</v>
      </c>
      <c r="G41" s="13"/>
    </row>
    <row r="42" spans="1:7" s="31" customFormat="1" ht="24" customHeight="1" x14ac:dyDescent="0.15">
      <c r="A42" s="204"/>
      <c r="B42" s="84" t="str">
        <f>계약현황공개!C34</f>
        <v>2025.08.26.</v>
      </c>
      <c r="C42" s="114" t="str">
        <f>계약현황공개!E34</f>
        <v>2025.08.29. ~ 2025.11.07.</v>
      </c>
      <c r="D42" s="119">
        <f>계약현황공개!C32</f>
        <v>5800000</v>
      </c>
      <c r="E42" s="119">
        <f>계약현황공개!E33</f>
        <v>5500000</v>
      </c>
      <c r="F42" s="132">
        <f>E42/D42</f>
        <v>0.94827586206896552</v>
      </c>
      <c r="G42" s="13"/>
    </row>
    <row r="43" spans="1:7" s="31" customFormat="1" ht="24" customHeight="1" x14ac:dyDescent="0.15">
      <c r="A43" s="204" t="s">
        <v>30</v>
      </c>
      <c r="B43" s="168" t="s">
        <v>31</v>
      </c>
      <c r="C43" s="168" t="s">
        <v>334</v>
      </c>
      <c r="D43" s="205" t="s">
        <v>335</v>
      </c>
      <c r="E43" s="205"/>
      <c r="F43" s="206"/>
      <c r="G43" s="13"/>
    </row>
    <row r="44" spans="1:7" s="31" customFormat="1" ht="24" customHeight="1" x14ac:dyDescent="0.15">
      <c r="A44" s="204"/>
      <c r="B44" s="120" t="str">
        <f>계약현황공개!E36</f>
        <v>평택대학교산학협력단</v>
      </c>
      <c r="C44" s="78" t="str">
        <f>계약현황공개!F36</f>
        <v>김기덕</v>
      </c>
      <c r="D44" s="207" t="str">
        <f>계약현황공개!E37</f>
        <v>경기도 평택시 서동대로 3825, 평택대학교 (용이동111)</v>
      </c>
      <c r="E44" s="208"/>
      <c r="F44" s="209"/>
      <c r="G44" s="13"/>
    </row>
    <row r="45" spans="1:7" s="31" customFormat="1" ht="24" customHeight="1" x14ac:dyDescent="0.15">
      <c r="A45" s="165" t="s">
        <v>336</v>
      </c>
      <c r="B45" s="210" t="s">
        <v>337</v>
      </c>
      <c r="C45" s="210"/>
      <c r="D45" s="210"/>
      <c r="E45" s="210"/>
      <c r="F45" s="211"/>
      <c r="G45" s="13"/>
    </row>
    <row r="46" spans="1:7" s="31" customFormat="1" ht="24" customHeight="1" x14ac:dyDescent="0.15">
      <c r="A46" s="165" t="s">
        <v>37</v>
      </c>
      <c r="B46" s="212" t="s">
        <v>339</v>
      </c>
      <c r="C46" s="213"/>
      <c r="D46" s="213"/>
      <c r="E46" s="213"/>
      <c r="F46" s="214"/>
      <c r="G46" s="13"/>
    </row>
    <row r="47" spans="1:7" s="31" customFormat="1" ht="24" customHeight="1" thickBot="1" x14ac:dyDescent="0.2">
      <c r="A47" s="134" t="s">
        <v>32</v>
      </c>
      <c r="B47" s="202"/>
      <c r="C47" s="202"/>
      <c r="D47" s="202"/>
      <c r="E47" s="202"/>
      <c r="F47" s="203"/>
      <c r="G47" s="13"/>
    </row>
    <row r="48" spans="1:7" s="31" customFormat="1" ht="24" customHeight="1" x14ac:dyDescent="0.15">
      <c r="A48" s="130" t="s">
        <v>26</v>
      </c>
      <c r="B48" s="215" t="str">
        <f>계약현황공개!C38</f>
        <v>성남시청소년청년재단 비전선포식 세러머니 공연</v>
      </c>
      <c r="C48" s="216"/>
      <c r="D48" s="216"/>
      <c r="E48" s="216"/>
      <c r="F48" s="217"/>
      <c r="G48" s="13"/>
    </row>
    <row r="49" spans="1:7" s="31" customFormat="1" ht="15" customHeight="1" x14ac:dyDescent="0.15">
      <c r="A49" s="204" t="s">
        <v>33</v>
      </c>
      <c r="B49" s="218" t="s">
        <v>27</v>
      </c>
      <c r="C49" s="218" t="s">
        <v>73</v>
      </c>
      <c r="D49" s="140" t="s">
        <v>34</v>
      </c>
      <c r="E49" s="140" t="s">
        <v>28</v>
      </c>
      <c r="F49" s="141" t="s">
        <v>86</v>
      </c>
      <c r="G49" s="13"/>
    </row>
    <row r="50" spans="1:7" s="31" customFormat="1" ht="15" customHeight="1" x14ac:dyDescent="0.15">
      <c r="A50" s="204"/>
      <c r="B50" s="218"/>
      <c r="C50" s="218"/>
      <c r="D50" s="140" t="s">
        <v>35</v>
      </c>
      <c r="E50" s="140" t="s">
        <v>29</v>
      </c>
      <c r="F50" s="141" t="s">
        <v>36</v>
      </c>
      <c r="G50" s="13"/>
    </row>
    <row r="51" spans="1:7" s="31" customFormat="1" ht="24" customHeight="1" x14ac:dyDescent="0.15">
      <c r="A51" s="204"/>
      <c r="B51" s="84" t="str">
        <f>계약현황공개!C41</f>
        <v>2025.08.26.</v>
      </c>
      <c r="C51" s="114" t="str">
        <f>계약현황공개!E41</f>
        <v>2025.09.03.</v>
      </c>
      <c r="D51" s="119">
        <f>계약현황공개!C39</f>
        <v>2700000</v>
      </c>
      <c r="E51" s="119">
        <f>계약현황공개!E40</f>
        <v>2500000</v>
      </c>
      <c r="F51" s="132">
        <f>E51/D51</f>
        <v>0.92592592592592593</v>
      </c>
      <c r="G51" s="13"/>
    </row>
    <row r="52" spans="1:7" s="31" customFormat="1" ht="24" customHeight="1" x14ac:dyDescent="0.15">
      <c r="A52" s="204" t="s">
        <v>30</v>
      </c>
      <c r="B52" s="142" t="s">
        <v>31</v>
      </c>
      <c r="C52" s="142" t="s">
        <v>93</v>
      </c>
      <c r="D52" s="205" t="s">
        <v>99</v>
      </c>
      <c r="E52" s="205"/>
      <c r="F52" s="206"/>
      <c r="G52" s="13"/>
    </row>
    <row r="53" spans="1:7" s="31" customFormat="1" ht="24" customHeight="1" x14ac:dyDescent="0.15">
      <c r="A53" s="204"/>
      <c r="B53" s="120" t="str">
        <f>계약현황공개!E43</f>
        <v>엘제이댄스스쿨</v>
      </c>
      <c r="C53" s="78" t="str">
        <f>계약현황공개!F43</f>
        <v>이상길</v>
      </c>
      <c r="D53" s="207" t="str">
        <f>계약현황공개!E44</f>
        <v xml:space="preserve">경기도 성남시 분당구 황새울로342번길 21, 4층(서현동, 대정빌딩) </v>
      </c>
      <c r="E53" s="208"/>
      <c r="F53" s="209"/>
      <c r="G53" s="13"/>
    </row>
    <row r="54" spans="1:7" s="31" customFormat="1" ht="24" customHeight="1" x14ac:dyDescent="0.15">
      <c r="A54" s="139" t="s">
        <v>94</v>
      </c>
      <c r="B54" s="210" t="s">
        <v>150</v>
      </c>
      <c r="C54" s="210"/>
      <c r="D54" s="210"/>
      <c r="E54" s="210"/>
      <c r="F54" s="211"/>
      <c r="G54" s="13"/>
    </row>
    <row r="55" spans="1:7" s="31" customFormat="1" ht="24" customHeight="1" x14ac:dyDescent="0.15">
      <c r="A55" s="139" t="s">
        <v>37</v>
      </c>
      <c r="B55" s="212" t="s">
        <v>131</v>
      </c>
      <c r="C55" s="213"/>
      <c r="D55" s="213"/>
      <c r="E55" s="213"/>
      <c r="F55" s="214"/>
      <c r="G55" s="13"/>
    </row>
    <row r="56" spans="1:7" s="31" customFormat="1" ht="24" customHeight="1" thickBot="1" x14ac:dyDescent="0.2">
      <c r="A56" s="134" t="s">
        <v>32</v>
      </c>
      <c r="B56" s="202"/>
      <c r="C56" s="202"/>
      <c r="D56" s="202"/>
      <c r="E56" s="202"/>
      <c r="F56" s="203"/>
      <c r="G56" s="13"/>
    </row>
    <row r="57" spans="1:7" s="31" customFormat="1" ht="24" customHeight="1" x14ac:dyDescent="0.15">
      <c r="A57" s="130" t="s">
        <v>26</v>
      </c>
      <c r="B57" s="215" t="str">
        <f>계약현황공개!C45</f>
        <v>안녕하세요-안녕 프로젝트 힐링캠프 차량 임차</v>
      </c>
      <c r="C57" s="216"/>
      <c r="D57" s="216"/>
      <c r="E57" s="216"/>
      <c r="F57" s="217"/>
      <c r="G57" s="13"/>
    </row>
    <row r="58" spans="1:7" s="31" customFormat="1" ht="15" customHeight="1" x14ac:dyDescent="0.15">
      <c r="A58" s="204" t="s">
        <v>33</v>
      </c>
      <c r="B58" s="218" t="s">
        <v>27</v>
      </c>
      <c r="C58" s="218" t="s">
        <v>73</v>
      </c>
      <c r="D58" s="140" t="s">
        <v>34</v>
      </c>
      <c r="E58" s="140" t="s">
        <v>28</v>
      </c>
      <c r="F58" s="141" t="s">
        <v>86</v>
      </c>
      <c r="G58" s="13"/>
    </row>
    <row r="59" spans="1:7" s="31" customFormat="1" ht="15" customHeight="1" x14ac:dyDescent="0.15">
      <c r="A59" s="204"/>
      <c r="B59" s="218"/>
      <c r="C59" s="218"/>
      <c r="D59" s="140" t="s">
        <v>35</v>
      </c>
      <c r="E59" s="140" t="s">
        <v>29</v>
      </c>
      <c r="F59" s="141" t="s">
        <v>36</v>
      </c>
      <c r="G59" s="13"/>
    </row>
    <row r="60" spans="1:7" s="31" customFormat="1" ht="24" customHeight="1" x14ac:dyDescent="0.15">
      <c r="A60" s="204"/>
      <c r="B60" s="84" t="str">
        <f>계약현황공개!C48</f>
        <v>2025.08.27.</v>
      </c>
      <c r="C60" s="114" t="str">
        <f>계약현황공개!E48</f>
        <v>2025.09.19.</v>
      </c>
      <c r="D60" s="119">
        <f>계약현황공개!C46</f>
        <v>730000</v>
      </c>
      <c r="E60" s="119">
        <f>계약현황공개!E47</f>
        <v>700000</v>
      </c>
      <c r="F60" s="132">
        <f>E60/D60</f>
        <v>0.95890410958904104</v>
      </c>
      <c r="G60" s="13"/>
    </row>
    <row r="61" spans="1:7" s="31" customFormat="1" ht="24" customHeight="1" x14ac:dyDescent="0.15">
      <c r="A61" s="204" t="s">
        <v>30</v>
      </c>
      <c r="B61" s="142" t="s">
        <v>31</v>
      </c>
      <c r="C61" s="142" t="s">
        <v>93</v>
      </c>
      <c r="D61" s="205" t="s">
        <v>99</v>
      </c>
      <c r="E61" s="205"/>
      <c r="F61" s="206"/>
      <c r="G61" s="13"/>
    </row>
    <row r="62" spans="1:7" s="31" customFormat="1" ht="24" customHeight="1" x14ac:dyDescent="0.15">
      <c r="A62" s="204"/>
      <c r="B62" s="120" t="str">
        <f>계약현황공개!E50</f>
        <v xml:space="preserve">(주) 선진항공여행사 </v>
      </c>
      <c r="C62" s="78" t="str">
        <f>계약현황공개!F50</f>
        <v>윤준식</v>
      </c>
      <c r="D62" s="207" t="str">
        <f>계약현황공개!E51</f>
        <v>경기도 성남시 분당구 서현로 170, 풍림아이원플러스오피스D동1501호 (서현동)</v>
      </c>
      <c r="E62" s="208"/>
      <c r="F62" s="209"/>
      <c r="G62" s="13"/>
    </row>
    <row r="63" spans="1:7" s="31" customFormat="1" ht="24" customHeight="1" x14ac:dyDescent="0.15">
      <c r="A63" s="139" t="s">
        <v>94</v>
      </c>
      <c r="B63" s="210" t="s">
        <v>150</v>
      </c>
      <c r="C63" s="210"/>
      <c r="D63" s="210"/>
      <c r="E63" s="210"/>
      <c r="F63" s="211"/>
      <c r="G63" s="13"/>
    </row>
    <row r="64" spans="1:7" s="31" customFormat="1" ht="24" customHeight="1" x14ac:dyDescent="0.15">
      <c r="A64" s="139" t="s">
        <v>37</v>
      </c>
      <c r="B64" s="212" t="s">
        <v>131</v>
      </c>
      <c r="C64" s="213"/>
      <c r="D64" s="213"/>
      <c r="E64" s="213"/>
      <c r="F64" s="214"/>
      <c r="G64" s="13"/>
    </row>
    <row r="65" spans="1:7" s="31" customFormat="1" ht="24" customHeight="1" thickBot="1" x14ac:dyDescent="0.2">
      <c r="A65" s="134" t="s">
        <v>32</v>
      </c>
      <c r="B65" s="202"/>
      <c r="C65" s="202"/>
      <c r="D65" s="202"/>
      <c r="E65" s="202"/>
      <c r="F65" s="203"/>
      <c r="G65" s="13"/>
    </row>
    <row r="66" spans="1:7" s="31" customFormat="1" ht="24" customHeight="1" x14ac:dyDescent="0.15">
      <c r="A66" s="130" t="s">
        <v>26</v>
      </c>
      <c r="B66" s="215" t="str">
        <f>계약현황공개!C52</f>
        <v>『2025. 성남청년 취업 역량강화 프로젝트』 팀프로젝트 과정 운영 용역</v>
      </c>
      <c r="C66" s="216"/>
      <c r="D66" s="216"/>
      <c r="E66" s="216"/>
      <c r="F66" s="217"/>
      <c r="G66" s="13"/>
    </row>
    <row r="67" spans="1:7" s="31" customFormat="1" ht="15" customHeight="1" x14ac:dyDescent="0.15">
      <c r="A67" s="204" t="s">
        <v>33</v>
      </c>
      <c r="B67" s="218" t="s">
        <v>27</v>
      </c>
      <c r="C67" s="218" t="s">
        <v>73</v>
      </c>
      <c r="D67" s="166" t="s">
        <v>34</v>
      </c>
      <c r="E67" s="166" t="s">
        <v>28</v>
      </c>
      <c r="F67" s="167" t="s">
        <v>86</v>
      </c>
      <c r="G67" s="13"/>
    </row>
    <row r="68" spans="1:7" s="31" customFormat="1" ht="15" customHeight="1" x14ac:dyDescent="0.15">
      <c r="A68" s="204"/>
      <c r="B68" s="218"/>
      <c r="C68" s="218"/>
      <c r="D68" s="166" t="s">
        <v>35</v>
      </c>
      <c r="E68" s="166" t="s">
        <v>29</v>
      </c>
      <c r="F68" s="167" t="s">
        <v>36</v>
      </c>
      <c r="G68" s="13"/>
    </row>
    <row r="69" spans="1:7" s="31" customFormat="1" ht="24" customHeight="1" x14ac:dyDescent="0.15">
      <c r="A69" s="204"/>
      <c r="B69" s="84" t="str">
        <f>계약현황공개!C55</f>
        <v>2025.08.28.</v>
      </c>
      <c r="C69" s="114" t="str">
        <f>계약현황공개!E55</f>
        <v>2025.08.28. ~ 2025.11.30.</v>
      </c>
      <c r="D69" s="119">
        <f>계약현황공개!C53</f>
        <v>21980000</v>
      </c>
      <c r="E69" s="119">
        <f>계약현황공개!E54</f>
        <v>19990000</v>
      </c>
      <c r="F69" s="132">
        <f>E69/D69</f>
        <v>0.90946314831665154</v>
      </c>
      <c r="G69" s="13"/>
    </row>
    <row r="70" spans="1:7" s="31" customFormat="1" ht="24" customHeight="1" x14ac:dyDescent="0.15">
      <c r="A70" s="204" t="s">
        <v>30</v>
      </c>
      <c r="B70" s="168" t="s">
        <v>31</v>
      </c>
      <c r="C70" s="168" t="s">
        <v>93</v>
      </c>
      <c r="D70" s="205" t="s">
        <v>99</v>
      </c>
      <c r="E70" s="205"/>
      <c r="F70" s="206"/>
      <c r="G70" s="13"/>
    </row>
    <row r="71" spans="1:7" s="31" customFormat="1" ht="24" customHeight="1" x14ac:dyDescent="0.15">
      <c r="A71" s="204"/>
      <c r="B71" s="120" t="str">
        <f>계약현황공개!E57</f>
        <v>주식회사 에듀니티랩</v>
      </c>
      <c r="C71" s="78" t="str">
        <f>계약현황공개!F57</f>
        <v>이기택</v>
      </c>
      <c r="D71" s="207" t="str">
        <f>계약현황공개!E58</f>
        <v xml:space="preserve"> 서울특별시 강남구 테헤란로21길 25-0 (역삼동) 태림빌딩 2층</v>
      </c>
      <c r="E71" s="208"/>
      <c r="F71" s="209"/>
      <c r="G71" s="13"/>
    </row>
    <row r="72" spans="1:7" s="31" customFormat="1" ht="24" customHeight="1" x14ac:dyDescent="0.15">
      <c r="A72" s="165" t="s">
        <v>94</v>
      </c>
      <c r="B72" s="210" t="s">
        <v>150</v>
      </c>
      <c r="C72" s="210"/>
      <c r="D72" s="210"/>
      <c r="E72" s="210"/>
      <c r="F72" s="211"/>
      <c r="G72" s="13"/>
    </row>
    <row r="73" spans="1:7" s="31" customFormat="1" ht="24" customHeight="1" x14ac:dyDescent="0.15">
      <c r="A73" s="165" t="s">
        <v>37</v>
      </c>
      <c r="B73" s="212" t="s">
        <v>131</v>
      </c>
      <c r="C73" s="213"/>
      <c r="D73" s="213"/>
      <c r="E73" s="213"/>
      <c r="F73" s="214"/>
      <c r="G73" s="13"/>
    </row>
    <row r="74" spans="1:7" s="31" customFormat="1" ht="24" customHeight="1" thickBot="1" x14ac:dyDescent="0.2">
      <c r="A74" s="134" t="s">
        <v>32</v>
      </c>
      <c r="B74" s="202"/>
      <c r="C74" s="202"/>
      <c r="D74" s="202"/>
      <c r="E74" s="202"/>
      <c r="F74" s="203"/>
      <c r="G74" s="13"/>
    </row>
    <row r="75" spans="1:7" s="31" customFormat="1" ht="24" customHeight="1" x14ac:dyDescent="0.15">
      <c r="A75" s="130" t="s">
        <v>26</v>
      </c>
      <c r="B75" s="215" t="str">
        <f>계약현황공개!C59</f>
        <v>2025년 재단 청소년 참여기구 역량강화교육 차량 임차</v>
      </c>
      <c r="C75" s="216"/>
      <c r="D75" s="216"/>
      <c r="E75" s="216"/>
      <c r="F75" s="217"/>
      <c r="G75" s="13"/>
    </row>
    <row r="76" spans="1:7" s="31" customFormat="1" ht="15" customHeight="1" x14ac:dyDescent="0.15">
      <c r="A76" s="204" t="s">
        <v>33</v>
      </c>
      <c r="B76" s="218" t="s">
        <v>27</v>
      </c>
      <c r="C76" s="218" t="s">
        <v>73</v>
      </c>
      <c r="D76" s="166" t="s">
        <v>34</v>
      </c>
      <c r="E76" s="166" t="s">
        <v>28</v>
      </c>
      <c r="F76" s="167" t="s">
        <v>86</v>
      </c>
      <c r="G76" s="13"/>
    </row>
    <row r="77" spans="1:7" s="31" customFormat="1" ht="15" customHeight="1" x14ac:dyDescent="0.15">
      <c r="A77" s="204"/>
      <c r="B77" s="218"/>
      <c r="C77" s="218"/>
      <c r="D77" s="166" t="s">
        <v>35</v>
      </c>
      <c r="E77" s="166" t="s">
        <v>29</v>
      </c>
      <c r="F77" s="167" t="s">
        <v>36</v>
      </c>
      <c r="G77" s="13"/>
    </row>
    <row r="78" spans="1:7" s="31" customFormat="1" ht="24" customHeight="1" x14ac:dyDescent="0.15">
      <c r="A78" s="204"/>
      <c r="B78" s="84" t="str">
        <f>계약현황공개!C62</f>
        <v>2025.08.28.</v>
      </c>
      <c r="C78" s="114" t="str">
        <f>계약현황공개!E62</f>
        <v>2025.09.06.</v>
      </c>
      <c r="D78" s="119">
        <f>계약현황공개!C60</f>
        <v>1300000</v>
      </c>
      <c r="E78" s="119">
        <f>계약현황공개!E61</f>
        <v>1210000</v>
      </c>
      <c r="F78" s="132">
        <f>E78/D78</f>
        <v>0.93076923076923079</v>
      </c>
      <c r="G78" s="13"/>
    </row>
    <row r="79" spans="1:7" s="31" customFormat="1" ht="24" customHeight="1" x14ac:dyDescent="0.15">
      <c r="A79" s="204" t="s">
        <v>30</v>
      </c>
      <c r="B79" s="168" t="s">
        <v>31</v>
      </c>
      <c r="C79" s="168" t="s">
        <v>93</v>
      </c>
      <c r="D79" s="205" t="s">
        <v>99</v>
      </c>
      <c r="E79" s="205"/>
      <c r="F79" s="206"/>
      <c r="G79" s="13"/>
    </row>
    <row r="80" spans="1:7" s="31" customFormat="1" ht="24" customHeight="1" x14ac:dyDescent="0.15">
      <c r="A80" s="204"/>
      <c r="B80" s="120" t="str">
        <f>계약현황공개!E64</f>
        <v xml:space="preserve">주식회사 서울구경 </v>
      </c>
      <c r="C80" s="78" t="str">
        <f>계약현황공개!F64</f>
        <v xml:space="preserve">김선란 </v>
      </c>
      <c r="D80" s="207" t="str">
        <f>계약현황공개!E65</f>
        <v xml:space="preserve"> 경기도 성남시 분당구 장미로 78, 1035호(야탑동, 시그마3) </v>
      </c>
      <c r="E80" s="208"/>
      <c r="F80" s="209"/>
      <c r="G80" s="13"/>
    </row>
    <row r="81" spans="1:7" s="31" customFormat="1" ht="24" customHeight="1" x14ac:dyDescent="0.15">
      <c r="A81" s="165" t="s">
        <v>94</v>
      </c>
      <c r="B81" s="210" t="s">
        <v>150</v>
      </c>
      <c r="C81" s="210"/>
      <c r="D81" s="210"/>
      <c r="E81" s="210"/>
      <c r="F81" s="211"/>
      <c r="G81" s="13"/>
    </row>
    <row r="82" spans="1:7" s="31" customFormat="1" ht="24" customHeight="1" x14ac:dyDescent="0.15">
      <c r="A82" s="165" t="s">
        <v>37</v>
      </c>
      <c r="B82" s="212" t="s">
        <v>131</v>
      </c>
      <c r="C82" s="213"/>
      <c r="D82" s="213"/>
      <c r="E82" s="213"/>
      <c r="F82" s="214"/>
      <c r="G82" s="13"/>
    </row>
    <row r="83" spans="1:7" s="31" customFormat="1" ht="24" customHeight="1" thickBot="1" x14ac:dyDescent="0.2">
      <c r="A83" s="134" t="s">
        <v>32</v>
      </c>
      <c r="B83" s="202"/>
      <c r="C83" s="202"/>
      <c r="D83" s="202"/>
      <c r="E83" s="202"/>
      <c r="F83" s="203"/>
      <c r="G83" s="13"/>
    </row>
    <row r="84" spans="1:7" s="31" customFormat="1" ht="24" hidden="1" customHeight="1" x14ac:dyDescent="0.15">
      <c r="A84" s="130" t="s">
        <v>26</v>
      </c>
      <c r="B84" s="215"/>
      <c r="C84" s="216"/>
      <c r="D84" s="216"/>
      <c r="E84" s="216"/>
      <c r="F84" s="217"/>
      <c r="G84" s="13"/>
    </row>
    <row r="85" spans="1:7" s="31" customFormat="1" ht="15" hidden="1" customHeight="1" x14ac:dyDescent="0.15">
      <c r="A85" s="204" t="s">
        <v>33</v>
      </c>
      <c r="B85" s="218" t="s">
        <v>27</v>
      </c>
      <c r="C85" s="218" t="s">
        <v>73</v>
      </c>
      <c r="D85" s="157" t="s">
        <v>34</v>
      </c>
      <c r="E85" s="157" t="s">
        <v>28</v>
      </c>
      <c r="F85" s="158" t="s">
        <v>86</v>
      </c>
      <c r="G85" s="13"/>
    </row>
    <row r="86" spans="1:7" s="31" customFormat="1" ht="15" hidden="1" customHeight="1" x14ac:dyDescent="0.15">
      <c r="A86" s="204"/>
      <c r="B86" s="218"/>
      <c r="C86" s="218"/>
      <c r="D86" s="157" t="s">
        <v>35</v>
      </c>
      <c r="E86" s="157" t="s">
        <v>29</v>
      </c>
      <c r="F86" s="158" t="s">
        <v>36</v>
      </c>
      <c r="G86" s="13"/>
    </row>
    <row r="87" spans="1:7" s="31" customFormat="1" ht="24" hidden="1" customHeight="1" x14ac:dyDescent="0.15">
      <c r="A87" s="204"/>
      <c r="B87" s="84"/>
      <c r="C87" s="114"/>
      <c r="D87" s="119"/>
      <c r="E87" s="119"/>
      <c r="F87" s="132" t="e">
        <f>E87/D87</f>
        <v>#DIV/0!</v>
      </c>
      <c r="G87" s="13"/>
    </row>
    <row r="88" spans="1:7" s="31" customFormat="1" ht="24" hidden="1" customHeight="1" x14ac:dyDescent="0.15">
      <c r="A88" s="204" t="s">
        <v>30</v>
      </c>
      <c r="B88" s="156" t="s">
        <v>31</v>
      </c>
      <c r="C88" s="156" t="s">
        <v>93</v>
      </c>
      <c r="D88" s="205" t="s">
        <v>99</v>
      </c>
      <c r="E88" s="205"/>
      <c r="F88" s="206"/>
      <c r="G88" s="13"/>
    </row>
    <row r="89" spans="1:7" s="31" customFormat="1" ht="24" hidden="1" customHeight="1" x14ac:dyDescent="0.15">
      <c r="A89" s="204"/>
      <c r="B89" s="120"/>
      <c r="C89" s="78"/>
      <c r="D89" s="207"/>
      <c r="E89" s="208"/>
      <c r="F89" s="209"/>
      <c r="G89" s="13"/>
    </row>
    <row r="90" spans="1:7" s="31" customFormat="1" ht="24" hidden="1" customHeight="1" x14ac:dyDescent="0.15">
      <c r="A90" s="155" t="s">
        <v>94</v>
      </c>
      <c r="B90" s="210" t="s">
        <v>150</v>
      </c>
      <c r="C90" s="210"/>
      <c r="D90" s="210"/>
      <c r="E90" s="210"/>
      <c r="F90" s="211"/>
      <c r="G90" s="13"/>
    </row>
    <row r="91" spans="1:7" s="31" customFormat="1" ht="24" hidden="1" customHeight="1" x14ac:dyDescent="0.15">
      <c r="A91" s="155" t="s">
        <v>37</v>
      </c>
      <c r="B91" s="212" t="s">
        <v>131</v>
      </c>
      <c r="C91" s="213"/>
      <c r="D91" s="213"/>
      <c r="E91" s="213"/>
      <c r="F91" s="214"/>
      <c r="G91" s="13"/>
    </row>
    <row r="92" spans="1:7" s="31" customFormat="1" ht="24" hidden="1" customHeight="1" thickBot="1" x14ac:dyDescent="0.2">
      <c r="A92" s="134" t="s">
        <v>32</v>
      </c>
      <c r="B92" s="202"/>
      <c r="C92" s="202"/>
      <c r="D92" s="202"/>
      <c r="E92" s="202"/>
      <c r="F92" s="203"/>
      <c r="G92" s="13"/>
    </row>
    <row r="93" spans="1:7" s="31" customFormat="1" ht="24" customHeight="1" x14ac:dyDescent="0.15">
      <c r="A93" s="130" t="s">
        <v>26</v>
      </c>
      <c r="B93" s="215" t="str">
        <f>계약현황공개!C73</f>
        <v>2025. 창립 17주년 기념 ‘청.출.어.람’ 장비 임차 용역</v>
      </c>
      <c r="C93" s="216"/>
      <c r="D93" s="216"/>
      <c r="E93" s="216"/>
      <c r="F93" s="217"/>
      <c r="G93" s="13"/>
    </row>
    <row r="94" spans="1:7" s="31" customFormat="1" ht="15" customHeight="1" x14ac:dyDescent="0.15">
      <c r="A94" s="204" t="s">
        <v>33</v>
      </c>
      <c r="B94" s="218" t="s">
        <v>27</v>
      </c>
      <c r="C94" s="218" t="s">
        <v>73</v>
      </c>
      <c r="D94" s="157" t="s">
        <v>34</v>
      </c>
      <c r="E94" s="157" t="s">
        <v>28</v>
      </c>
      <c r="F94" s="158" t="s">
        <v>86</v>
      </c>
      <c r="G94" s="13"/>
    </row>
    <row r="95" spans="1:7" s="31" customFormat="1" ht="15" customHeight="1" x14ac:dyDescent="0.15">
      <c r="A95" s="204"/>
      <c r="B95" s="218"/>
      <c r="C95" s="218"/>
      <c r="D95" s="157" t="s">
        <v>35</v>
      </c>
      <c r="E95" s="157" t="s">
        <v>29</v>
      </c>
      <c r="F95" s="158" t="s">
        <v>36</v>
      </c>
      <c r="G95" s="13"/>
    </row>
    <row r="96" spans="1:7" s="31" customFormat="1" ht="24" customHeight="1" x14ac:dyDescent="0.15">
      <c r="A96" s="204"/>
      <c r="B96" s="84" t="str">
        <f>계약현황공개!C76</f>
        <v>2025.08.29.</v>
      </c>
      <c r="C96" s="114" t="str">
        <f>계약현황공개!E76</f>
        <v>2025.09.03.</v>
      </c>
      <c r="D96" s="119">
        <f>계약현황공개!C74</f>
        <v>1824900</v>
      </c>
      <c r="E96" s="119">
        <f>계약현황공개!E75</f>
        <v>1752000</v>
      </c>
      <c r="F96" s="132">
        <f>E96/D96</f>
        <v>0.96005260562222583</v>
      </c>
      <c r="G96" s="13"/>
    </row>
    <row r="97" spans="1:7" s="31" customFormat="1" ht="24" customHeight="1" x14ac:dyDescent="0.15">
      <c r="A97" s="204" t="s">
        <v>30</v>
      </c>
      <c r="B97" s="156" t="s">
        <v>31</v>
      </c>
      <c r="C97" s="156" t="s">
        <v>93</v>
      </c>
      <c r="D97" s="205" t="s">
        <v>99</v>
      </c>
      <c r="E97" s="205"/>
      <c r="F97" s="206"/>
      <c r="G97" s="13"/>
    </row>
    <row r="98" spans="1:7" s="31" customFormat="1" ht="24" customHeight="1" x14ac:dyDescent="0.15">
      <c r="A98" s="204"/>
      <c r="B98" s="120" t="str">
        <f>계약현황공개!E78</f>
        <v xml:space="preserve">마케팅스토리 </v>
      </c>
      <c r="C98" s="78" t="str">
        <f>계약현황공개!F78</f>
        <v>강석훈</v>
      </c>
      <c r="D98" s="207" t="str">
        <f>계약현황공개!E79</f>
        <v>경기도 성남시 중원구 사기막골로 164-0 (상대원동)델리스빌딩905호</v>
      </c>
      <c r="E98" s="208"/>
      <c r="F98" s="209"/>
      <c r="G98" s="13"/>
    </row>
    <row r="99" spans="1:7" s="31" customFormat="1" ht="24" customHeight="1" x14ac:dyDescent="0.15">
      <c r="A99" s="155" t="s">
        <v>94</v>
      </c>
      <c r="B99" s="210" t="s">
        <v>167</v>
      </c>
      <c r="C99" s="210"/>
      <c r="D99" s="210"/>
      <c r="E99" s="210"/>
      <c r="F99" s="211"/>
      <c r="G99" s="13"/>
    </row>
    <row r="100" spans="1:7" s="31" customFormat="1" ht="24" customHeight="1" x14ac:dyDescent="0.15">
      <c r="A100" s="155" t="s">
        <v>37</v>
      </c>
      <c r="B100" s="212" t="s">
        <v>131</v>
      </c>
      <c r="C100" s="213"/>
      <c r="D100" s="213"/>
      <c r="E100" s="213"/>
      <c r="F100" s="214"/>
      <c r="G100" s="13"/>
    </row>
    <row r="101" spans="1:7" s="31" customFormat="1" ht="24" customHeight="1" thickBot="1" x14ac:dyDescent="0.2">
      <c r="A101" s="134" t="s">
        <v>32</v>
      </c>
      <c r="B101" s="202"/>
      <c r="C101" s="202"/>
      <c r="D101" s="202"/>
      <c r="E101" s="202"/>
      <c r="F101" s="203"/>
      <c r="G101" s="13"/>
    </row>
    <row r="102" spans="1:7" s="31" customFormat="1" ht="24" customHeight="1" x14ac:dyDescent="0.15">
      <c r="A102" s="130" t="s">
        <v>26</v>
      </c>
      <c r="B102" s="215" t="str">
        <f>계약현황공개!C80</f>
        <v>외부사인물(간판) 제작 및 설치 용역</v>
      </c>
      <c r="C102" s="216"/>
      <c r="D102" s="216"/>
      <c r="E102" s="216"/>
      <c r="F102" s="217"/>
      <c r="G102" s="13"/>
    </row>
    <row r="103" spans="1:7" s="31" customFormat="1" ht="15" customHeight="1" x14ac:dyDescent="0.15">
      <c r="A103" s="204" t="s">
        <v>33</v>
      </c>
      <c r="B103" s="218" t="s">
        <v>27</v>
      </c>
      <c r="C103" s="218" t="s">
        <v>73</v>
      </c>
      <c r="D103" s="157" t="s">
        <v>34</v>
      </c>
      <c r="E103" s="157" t="s">
        <v>28</v>
      </c>
      <c r="F103" s="158" t="s">
        <v>86</v>
      </c>
      <c r="G103" s="13"/>
    </row>
    <row r="104" spans="1:7" s="31" customFormat="1" ht="15" customHeight="1" x14ac:dyDescent="0.15">
      <c r="A104" s="204"/>
      <c r="B104" s="218"/>
      <c r="C104" s="218"/>
      <c r="D104" s="157" t="s">
        <v>35</v>
      </c>
      <c r="E104" s="157" t="s">
        <v>29</v>
      </c>
      <c r="F104" s="158" t="s">
        <v>36</v>
      </c>
      <c r="G104" s="13"/>
    </row>
    <row r="105" spans="1:7" s="31" customFormat="1" ht="24" customHeight="1" x14ac:dyDescent="0.15">
      <c r="A105" s="204"/>
      <c r="B105" s="84" t="str">
        <f>계약현황공개!C83</f>
        <v>2025.08.29.</v>
      </c>
      <c r="C105" s="114" t="str">
        <f>계약현황공개!E83</f>
        <v>2025.08.29. ~ 2025.09.26.</v>
      </c>
      <c r="D105" s="119">
        <f>계약현황공개!C81</f>
        <v>14740000</v>
      </c>
      <c r="E105" s="119">
        <f>계약현황공개!E82</f>
        <v>12970000</v>
      </c>
      <c r="F105" s="132">
        <f>E105/D105</f>
        <v>0.8799185888738128</v>
      </c>
      <c r="G105" s="13"/>
    </row>
    <row r="106" spans="1:7" s="31" customFormat="1" ht="24" customHeight="1" x14ac:dyDescent="0.15">
      <c r="A106" s="204" t="s">
        <v>30</v>
      </c>
      <c r="B106" s="156" t="s">
        <v>31</v>
      </c>
      <c r="C106" s="156" t="s">
        <v>93</v>
      </c>
      <c r="D106" s="205" t="s">
        <v>99</v>
      </c>
      <c r="E106" s="205"/>
      <c r="F106" s="206"/>
      <c r="G106" s="13"/>
    </row>
    <row r="107" spans="1:7" s="31" customFormat="1" ht="24" customHeight="1" x14ac:dyDescent="0.15">
      <c r="A107" s="204"/>
      <c r="B107" s="120" t="str">
        <f>계약현황공개!E85</f>
        <v>모던종합광고기획</v>
      </c>
      <c r="C107" s="78" t="str">
        <f>계약현황공개!F85</f>
        <v>이재광</v>
      </c>
      <c r="D107" s="207" t="str">
        <f>계약현황공개!E86</f>
        <v xml:space="preserve">경기도 성남시 중원구 광명로323번길 15 (금광동,1층) </v>
      </c>
      <c r="E107" s="208"/>
      <c r="F107" s="209"/>
      <c r="G107" s="13"/>
    </row>
    <row r="108" spans="1:7" s="31" customFormat="1" ht="24" customHeight="1" x14ac:dyDescent="0.15">
      <c r="A108" s="155" t="s">
        <v>94</v>
      </c>
      <c r="B108" s="210" t="s">
        <v>150</v>
      </c>
      <c r="C108" s="210"/>
      <c r="D108" s="210"/>
      <c r="E108" s="210"/>
      <c r="F108" s="211"/>
      <c r="G108" s="13"/>
    </row>
    <row r="109" spans="1:7" s="31" customFormat="1" ht="24" customHeight="1" x14ac:dyDescent="0.15">
      <c r="A109" s="155" t="s">
        <v>37</v>
      </c>
      <c r="B109" s="212" t="s">
        <v>131</v>
      </c>
      <c r="C109" s="213"/>
      <c r="D109" s="213"/>
      <c r="E109" s="213"/>
      <c r="F109" s="214"/>
      <c r="G109" s="13"/>
    </row>
    <row r="110" spans="1:7" s="31" customFormat="1" ht="24" customHeight="1" thickBot="1" x14ac:dyDescent="0.2">
      <c r="A110" s="134" t="s">
        <v>32</v>
      </c>
      <c r="B110" s="202"/>
      <c r="C110" s="202"/>
      <c r="D110" s="202"/>
      <c r="E110" s="202"/>
      <c r="F110" s="203"/>
      <c r="G110" s="13"/>
    </row>
  </sheetData>
  <mergeCells count="121">
    <mergeCell ref="B56:F56"/>
    <mergeCell ref="B57:F57"/>
    <mergeCell ref="A58:A60"/>
    <mergeCell ref="B58:B59"/>
    <mergeCell ref="C58:C59"/>
    <mergeCell ref="B65:F65"/>
    <mergeCell ref="A61:A62"/>
    <mergeCell ref="D61:F61"/>
    <mergeCell ref="D62:F62"/>
    <mergeCell ref="B63:F63"/>
    <mergeCell ref="B64:F64"/>
    <mergeCell ref="B48:F48"/>
    <mergeCell ref="A49:A51"/>
    <mergeCell ref="B49:B50"/>
    <mergeCell ref="C49:C50"/>
    <mergeCell ref="A52:A53"/>
    <mergeCell ref="D52:F52"/>
    <mergeCell ref="D53:F53"/>
    <mergeCell ref="B54:F54"/>
    <mergeCell ref="B55:F55"/>
    <mergeCell ref="B36:F36"/>
    <mergeCell ref="B37:F37"/>
    <mergeCell ref="B38:F38"/>
    <mergeCell ref="B39:F39"/>
    <mergeCell ref="A40:A42"/>
    <mergeCell ref="B40:B41"/>
    <mergeCell ref="C40:C41"/>
    <mergeCell ref="B47:F47"/>
    <mergeCell ref="A43:A44"/>
    <mergeCell ref="D43:F43"/>
    <mergeCell ref="D44:F44"/>
    <mergeCell ref="B45:F45"/>
    <mergeCell ref="B46:F46"/>
    <mergeCell ref="B27:F27"/>
    <mergeCell ref="B28:F28"/>
    <mergeCell ref="B29:F29"/>
    <mergeCell ref="B30:F30"/>
    <mergeCell ref="A31:A33"/>
    <mergeCell ref="B31:B32"/>
    <mergeCell ref="C31:C32"/>
    <mergeCell ref="A34:A35"/>
    <mergeCell ref="D34:F34"/>
    <mergeCell ref="D35:F35"/>
    <mergeCell ref="D17:F17"/>
    <mergeCell ref="B18:F18"/>
    <mergeCell ref="B19:F19"/>
    <mergeCell ref="B20:F20"/>
    <mergeCell ref="B21:F21"/>
    <mergeCell ref="A22:A24"/>
    <mergeCell ref="B22:B23"/>
    <mergeCell ref="C22:C23"/>
    <mergeCell ref="A25:A26"/>
    <mergeCell ref="D25:F25"/>
    <mergeCell ref="D26:F26"/>
    <mergeCell ref="B66:F66"/>
    <mergeCell ref="A67:A69"/>
    <mergeCell ref="B67:B68"/>
    <mergeCell ref="C67:C68"/>
    <mergeCell ref="A70:A71"/>
    <mergeCell ref="D70:F70"/>
    <mergeCell ref="D71:F71"/>
    <mergeCell ref="A1:F1"/>
    <mergeCell ref="D8:F8"/>
    <mergeCell ref="B9:F9"/>
    <mergeCell ref="B10:F10"/>
    <mergeCell ref="B3:F3"/>
    <mergeCell ref="B11:F11"/>
    <mergeCell ref="A4:A6"/>
    <mergeCell ref="B4:B5"/>
    <mergeCell ref="C4:C5"/>
    <mergeCell ref="A7:A8"/>
    <mergeCell ref="D7:F7"/>
    <mergeCell ref="B12:F12"/>
    <mergeCell ref="A13:A15"/>
    <mergeCell ref="B13:B14"/>
    <mergeCell ref="C13:C14"/>
    <mergeCell ref="A16:A17"/>
    <mergeCell ref="D16:F16"/>
    <mergeCell ref="A79:A80"/>
    <mergeCell ref="D79:F79"/>
    <mergeCell ref="D80:F80"/>
    <mergeCell ref="B81:F81"/>
    <mergeCell ref="B82:F82"/>
    <mergeCell ref="B72:F72"/>
    <mergeCell ref="B73:F73"/>
    <mergeCell ref="B74:F74"/>
    <mergeCell ref="B75:F75"/>
    <mergeCell ref="A76:A78"/>
    <mergeCell ref="B76:B77"/>
    <mergeCell ref="C76:C77"/>
    <mergeCell ref="A88:A89"/>
    <mergeCell ref="D88:F88"/>
    <mergeCell ref="D89:F89"/>
    <mergeCell ref="B90:F90"/>
    <mergeCell ref="B91:F91"/>
    <mergeCell ref="B83:F83"/>
    <mergeCell ref="B84:F84"/>
    <mergeCell ref="A85:A87"/>
    <mergeCell ref="B85:B86"/>
    <mergeCell ref="C85:C86"/>
    <mergeCell ref="A97:A98"/>
    <mergeCell ref="D97:F97"/>
    <mergeCell ref="D98:F98"/>
    <mergeCell ref="B99:F99"/>
    <mergeCell ref="B100:F100"/>
    <mergeCell ref="B92:F92"/>
    <mergeCell ref="B93:F93"/>
    <mergeCell ref="A94:A96"/>
    <mergeCell ref="B94:B95"/>
    <mergeCell ref="C94:C95"/>
    <mergeCell ref="B110:F110"/>
    <mergeCell ref="A106:A107"/>
    <mergeCell ref="D106:F106"/>
    <mergeCell ref="D107:F107"/>
    <mergeCell ref="B108:F108"/>
    <mergeCell ref="B109:F109"/>
    <mergeCell ref="B101:F101"/>
    <mergeCell ref="B102:F102"/>
    <mergeCell ref="A103:A105"/>
    <mergeCell ref="B103:B104"/>
    <mergeCell ref="C103:C104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2025-09-25T12:07:43Z</dcterms:modified>
</cp:coreProperties>
</file>